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Default Extension="jpeg" ContentType="image/jpeg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90" yWindow="105" windowWidth="18420" windowHeight="10095" tabRatio="860" activeTab="0"/>
  </bookViews>
  <sheets>
    <sheet name="PopulationSummary" sheetId="1" r:id="rId1"/>
    <sheet name="By COO" sheetId="2" r:id="rId2"/>
    <sheet name="AgeSexBreakdown" sheetId="3" r:id="rId3"/>
    <sheet name="Population Change" sheetId="4" r:id="rId4"/>
    <sheet name="Camp Age-Sex" sheetId="5" r:id="rId5"/>
  </sheets>
  <externalReferences>
    <externalReference r:id="rId8"/>
    <externalReference r:id="rId9"/>
    <externalReference r:id="rId10"/>
    <externalReference r:id="rId11"/>
  </externalReferences>
  <definedNames>
    <definedName name="EthTotal" localSheetId="4">#REF!</definedName>
    <definedName name="EthTotal">#REF!</definedName>
    <definedName name="Female" localSheetId="2">'AgeSexBreakdown'!$D$9,'AgeSexBreakdown'!$F$9,'AgeSexBreakdown'!$H$9,'AgeSexBreakdown'!$J$9,'AgeSexBreakdown'!$L$9</definedName>
    <definedName name="Location" localSheetId="2">'AgeSexBreakdown'!$B$8:$B$22</definedName>
    <definedName name="PopSubStart" localSheetId="4">'[4]PopulationSummary'!#REF!</definedName>
    <definedName name="PopSubStart">'PopulationSummary'!#REF!</definedName>
    <definedName name="_xlnm.Print_Area" localSheetId="2">'AgeSexBreakdown'!$A$1:$R$44</definedName>
    <definedName name="_xlnm.Print_Area" localSheetId="1">'By COO'!$A$1:$AB$14</definedName>
    <definedName name="_xlnm.Print_Area" localSheetId="3">'Population Change'!$A$1:$M$28</definedName>
  </definedNames>
  <calcPr fullCalcOnLoad="1"/>
</workbook>
</file>

<file path=xl/sharedStrings.xml><?xml version="1.0" encoding="utf-8"?>
<sst xmlns="http://schemas.openxmlformats.org/spreadsheetml/2006/main" count="380" uniqueCount="99">
  <si>
    <t xml:space="preserve">Households </t>
  </si>
  <si>
    <t>Individuals</t>
  </si>
  <si>
    <t>Addis Ababa</t>
  </si>
  <si>
    <t>Total</t>
  </si>
  <si>
    <t>%</t>
  </si>
  <si>
    <t>F</t>
  </si>
  <si>
    <t>M</t>
  </si>
  <si>
    <t>0-4</t>
  </si>
  <si>
    <t>18-59</t>
  </si>
  <si>
    <t>60+</t>
  </si>
  <si>
    <t>Age Breakdown</t>
  </si>
  <si>
    <t>Fugnido</t>
  </si>
  <si>
    <t>Camp/Site</t>
  </si>
  <si>
    <t>Sherkole</t>
  </si>
  <si>
    <t>Current Population Statistics</t>
  </si>
  <si>
    <t>Kebrebeyah camp</t>
  </si>
  <si>
    <t>Kebribeyah</t>
  </si>
  <si>
    <t>Shimelba camp</t>
  </si>
  <si>
    <t>Shimelba</t>
  </si>
  <si>
    <t>Sub Total</t>
  </si>
  <si>
    <t>KEN-Borena</t>
  </si>
  <si>
    <t>ERT-Afar</t>
  </si>
  <si>
    <t>of total population</t>
  </si>
  <si>
    <t>of the total population</t>
  </si>
  <si>
    <t xml:space="preserve">Grand Total </t>
  </si>
  <si>
    <t>Sheder</t>
  </si>
  <si>
    <t>Other Nationalities are</t>
  </si>
  <si>
    <r>
      <t xml:space="preserve">of which </t>
    </r>
    <r>
      <rPr>
        <b/>
        <sz val="9"/>
        <color indexed="10"/>
        <rFont val="Tahoma"/>
        <family val="2"/>
      </rPr>
      <t>Sudanese</t>
    </r>
    <r>
      <rPr>
        <b/>
        <sz val="9"/>
        <rFont val="Tahoma"/>
        <family val="2"/>
      </rPr>
      <t xml:space="preserve"> are</t>
    </r>
  </si>
  <si>
    <r>
      <t xml:space="preserve">of which </t>
    </r>
    <r>
      <rPr>
        <b/>
        <sz val="9"/>
        <color indexed="10"/>
        <rFont val="Tahoma"/>
        <family val="2"/>
      </rPr>
      <t>Eritrean</t>
    </r>
    <r>
      <rPr>
        <b/>
        <sz val="9"/>
        <rFont val="Tahoma"/>
        <family val="2"/>
      </rPr>
      <t xml:space="preserve">  are</t>
    </r>
  </si>
  <si>
    <r>
      <t xml:space="preserve">of which </t>
    </r>
    <r>
      <rPr>
        <b/>
        <sz val="9"/>
        <color indexed="10"/>
        <rFont val="Tahoma"/>
        <family val="2"/>
      </rPr>
      <t>Somali</t>
    </r>
    <r>
      <rPr>
        <b/>
        <sz val="9"/>
        <rFont val="Tahoma"/>
        <family val="2"/>
      </rPr>
      <t xml:space="preserve"> are</t>
    </r>
  </si>
  <si>
    <t>%   of the total population</t>
  </si>
  <si>
    <t>Sheder Camp</t>
  </si>
  <si>
    <t>Aw-barre</t>
  </si>
  <si>
    <t>Aw-barre Camp</t>
  </si>
  <si>
    <t>Others</t>
  </si>
  <si>
    <t>Aw-Barre</t>
  </si>
  <si>
    <t>Burundi</t>
  </si>
  <si>
    <t>Djibouti</t>
  </si>
  <si>
    <t>Eritrea</t>
  </si>
  <si>
    <t>Somalia</t>
  </si>
  <si>
    <t>Sudan</t>
  </si>
  <si>
    <t>Uganda</t>
  </si>
  <si>
    <t>Percetage</t>
  </si>
  <si>
    <t xml:space="preserve">           Others include:</t>
  </si>
  <si>
    <t>COO</t>
  </si>
  <si>
    <t>Death</t>
  </si>
  <si>
    <t>Dem. Rep. Congo</t>
  </si>
  <si>
    <t>Rwanda</t>
  </si>
  <si>
    <t>Birth</t>
  </si>
  <si>
    <t>Population Growth(%)</t>
  </si>
  <si>
    <t>Vol Rep*</t>
  </si>
  <si>
    <t>Resettlement</t>
  </si>
  <si>
    <t>variation Increase/Decrease)</t>
  </si>
  <si>
    <t>Current Month Total</t>
  </si>
  <si>
    <t>Camp</t>
  </si>
  <si>
    <t>Previous Month        Total</t>
  </si>
  <si>
    <t>Other Increase *</t>
  </si>
  <si>
    <t>Other Decrease**</t>
  </si>
  <si>
    <t>Kenyan</t>
  </si>
  <si>
    <t>Bokolmanyo</t>
  </si>
  <si>
    <t>Bokolmanyo Camp</t>
  </si>
  <si>
    <t>My-ayni Camp</t>
  </si>
  <si>
    <t>Sherkole Camp</t>
  </si>
  <si>
    <t>Fugnido Camp</t>
  </si>
  <si>
    <t>* Other increase includes re-activation through verification, transfer in from other camps…</t>
  </si>
  <si>
    <t>Yemen, Zimbabwe,Togo, etc…</t>
  </si>
  <si>
    <t>5-11</t>
  </si>
  <si>
    <t>12-17</t>
  </si>
  <si>
    <t>Population Of Concern To UNHCR By Their Country Of Origin</t>
  </si>
  <si>
    <t>Melkadida</t>
  </si>
  <si>
    <t>Dolo Ado transit centre</t>
  </si>
  <si>
    <t>New  Registration</t>
  </si>
  <si>
    <t xml:space="preserve"> </t>
  </si>
  <si>
    <t>Mai-Aini</t>
  </si>
  <si>
    <t>Adi Harush</t>
  </si>
  <si>
    <t xml:space="preserve">Melkadida   </t>
  </si>
  <si>
    <t>Camp Population By Age Sex Break Down (Modified Aproch)</t>
  </si>
  <si>
    <t>Sex</t>
  </si>
  <si>
    <t>Age Group</t>
  </si>
  <si>
    <t>Male</t>
  </si>
  <si>
    <t>( %)</t>
  </si>
  <si>
    <t>Female</t>
  </si>
  <si>
    <t>0 - 4</t>
  </si>
  <si>
    <t>5 - 11</t>
  </si>
  <si>
    <t>12 - 17</t>
  </si>
  <si>
    <t>18 - 59</t>
  </si>
  <si>
    <t>60 and above</t>
  </si>
  <si>
    <t xml:space="preserve">Locations:  </t>
  </si>
  <si>
    <t xml:space="preserve">Name of the Population of Concern: </t>
  </si>
  <si>
    <t>(In %)</t>
  </si>
  <si>
    <t>5 - 12</t>
  </si>
  <si>
    <t>or   2.19%</t>
  </si>
  <si>
    <t>***</t>
  </si>
  <si>
    <t>**  Other decrease includes inactivation through verification, transfer out to other camps, confirmed spontaneous departure…</t>
  </si>
  <si>
    <t xml:space="preserve">    As of 30 June 2011</t>
  </si>
  <si>
    <t>As Of 30 June 2011</t>
  </si>
  <si>
    <t>Population Change in the Month of June 2011</t>
  </si>
  <si>
    <t>Kobe</t>
  </si>
  <si>
    <t>Dolo Ado transit and reception  centre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</si>
</sst>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0.0%"/>
    <numFmt numFmtId="174" formatCode="mmm\-yyyy"/>
  </numFmts>
  <fonts count="12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10"/>
      <name val="Tahoma"/>
      <family val="2"/>
    </font>
    <font>
      <sz val="14"/>
      <name val="Tahoma"/>
      <family val="2"/>
    </font>
    <font>
      <b/>
      <sz val="10"/>
      <name val="Tahoma"/>
      <family val="2"/>
    </font>
    <font>
      <sz val="10"/>
      <color indexed="12"/>
      <name val="Tahoma"/>
      <family val="2"/>
    </font>
    <font>
      <sz val="8"/>
      <name val="Tahoma"/>
      <family val="2"/>
    </font>
    <font>
      <b/>
      <sz val="12"/>
      <name val="Tahoma"/>
      <family val="2"/>
    </font>
    <font>
      <b/>
      <sz val="10"/>
      <color indexed="18"/>
      <name val="Tahoma"/>
      <family val="2"/>
    </font>
    <font>
      <i/>
      <sz val="10"/>
      <color indexed="18"/>
      <name val="Tahoma"/>
      <family val="2"/>
    </font>
    <font>
      <b/>
      <i/>
      <sz val="10"/>
      <color indexed="48"/>
      <name val="Tahoma"/>
      <family val="2"/>
    </font>
    <font>
      <b/>
      <sz val="10"/>
      <color indexed="10"/>
      <name val="Tahoma"/>
      <family val="2"/>
    </font>
    <font>
      <b/>
      <sz val="10"/>
      <color indexed="56"/>
      <name val="Tahoma"/>
      <family val="2"/>
    </font>
    <font>
      <sz val="10"/>
      <color indexed="17"/>
      <name val="Tahoma"/>
      <family val="2"/>
    </font>
    <font>
      <i/>
      <sz val="10"/>
      <name val="Tahoma"/>
      <family val="2"/>
    </font>
    <font>
      <i/>
      <sz val="9"/>
      <name val="Tahoma"/>
      <family val="2"/>
    </font>
    <font>
      <i/>
      <sz val="9"/>
      <color indexed="12"/>
      <name val="Tahoma"/>
      <family val="2"/>
    </font>
    <font>
      <sz val="10"/>
      <color indexed="8"/>
      <name val="Arial"/>
      <family val="0"/>
    </font>
    <font>
      <sz val="10"/>
      <color indexed="17"/>
      <name val="Arial"/>
      <family val="0"/>
    </font>
    <font>
      <b/>
      <sz val="12"/>
      <color indexed="10"/>
      <name val="Tahoma"/>
      <family val="2"/>
    </font>
    <font>
      <b/>
      <sz val="10"/>
      <color indexed="17"/>
      <name val="Tahoma"/>
      <family val="2"/>
    </font>
    <font>
      <b/>
      <sz val="10"/>
      <color indexed="10"/>
      <name val="Arial"/>
      <family val="0"/>
    </font>
    <font>
      <b/>
      <sz val="11"/>
      <color indexed="56"/>
      <name val="Tahoma"/>
      <family val="2"/>
    </font>
    <font>
      <b/>
      <sz val="8"/>
      <name val="Tahoma"/>
      <family val="2"/>
    </font>
    <font>
      <sz val="10"/>
      <color indexed="10"/>
      <name val="Arial"/>
      <family val="0"/>
    </font>
    <font>
      <b/>
      <i/>
      <sz val="12"/>
      <color indexed="10"/>
      <name val="Tahoma"/>
      <family val="2"/>
    </font>
    <font>
      <b/>
      <i/>
      <sz val="10"/>
      <color indexed="10"/>
      <name val="Tahoma"/>
      <family val="2"/>
    </font>
    <font>
      <b/>
      <sz val="9"/>
      <name val="Tahoma"/>
      <family val="2"/>
    </font>
    <font>
      <b/>
      <sz val="9"/>
      <color indexed="10"/>
      <name val="Tahoma"/>
      <family val="2"/>
    </font>
    <font>
      <b/>
      <sz val="9"/>
      <color indexed="12"/>
      <name val="Tahoma"/>
      <family val="2"/>
    </font>
    <font>
      <sz val="9"/>
      <name val="Tahoma"/>
      <family val="2"/>
    </font>
    <font>
      <b/>
      <sz val="10"/>
      <name val="Arial"/>
      <family val="2"/>
    </font>
    <font>
      <b/>
      <sz val="14"/>
      <color indexed="12"/>
      <name val="Arial"/>
      <family val="2"/>
    </font>
    <font>
      <b/>
      <sz val="12"/>
      <color indexed="16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0"/>
      <color indexed="18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0"/>
      <color indexed="20"/>
      <name val="Tahoma"/>
      <family val="2"/>
    </font>
    <font>
      <sz val="10"/>
      <color indexed="20"/>
      <name val="Arial"/>
      <family val="0"/>
    </font>
    <font>
      <b/>
      <sz val="9"/>
      <color indexed="10"/>
      <name val="Arial"/>
      <family val="2"/>
    </font>
    <font>
      <b/>
      <sz val="10"/>
      <color indexed="10"/>
      <name val="Arial Black"/>
      <family val="2"/>
    </font>
    <font>
      <b/>
      <sz val="10"/>
      <color indexed="50"/>
      <name val="Arial"/>
      <family val="2"/>
    </font>
    <font>
      <b/>
      <sz val="10"/>
      <color indexed="17"/>
      <name val="Arial"/>
      <family val="2"/>
    </font>
    <font>
      <b/>
      <sz val="16"/>
      <color indexed="18"/>
      <name val="Arial"/>
      <family val="2"/>
    </font>
    <font>
      <b/>
      <sz val="11"/>
      <color indexed="10"/>
      <name val="Arial"/>
      <family val="2"/>
    </font>
    <font>
      <b/>
      <sz val="10"/>
      <color indexed="62"/>
      <name val="Tahoma"/>
      <family val="2"/>
    </font>
    <font>
      <sz val="10"/>
      <color indexed="8"/>
      <name val="Tahoma"/>
      <family val="2"/>
    </font>
    <font>
      <sz val="8"/>
      <color indexed="10"/>
      <name val="Arial"/>
      <family val="2"/>
    </font>
    <font>
      <b/>
      <sz val="9"/>
      <color indexed="16"/>
      <name val="Arial"/>
      <family val="2"/>
    </font>
    <font>
      <b/>
      <sz val="10"/>
      <color indexed="60"/>
      <name val="Arial"/>
      <family val="2"/>
    </font>
    <font>
      <b/>
      <sz val="9"/>
      <color indexed="60"/>
      <name val="Arial"/>
      <family val="2"/>
    </font>
    <font>
      <b/>
      <sz val="22"/>
      <color indexed="56"/>
      <name val="Arial"/>
      <family val="0"/>
    </font>
    <font>
      <sz val="12"/>
      <color indexed="8"/>
      <name val="Times New Roman"/>
      <family val="1"/>
    </font>
    <font>
      <sz val="10"/>
      <color indexed="18"/>
      <name val="Arial"/>
      <family val="0"/>
    </font>
    <font>
      <b/>
      <sz val="11"/>
      <color indexed="1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16"/>
      <name val="Times New Roman"/>
      <family val="1"/>
    </font>
    <font>
      <b/>
      <sz val="9"/>
      <color indexed="16"/>
      <name val="Times New Roman"/>
      <family val="1"/>
    </font>
    <font>
      <sz val="9"/>
      <color indexed="8"/>
      <name val="Times New Roman"/>
      <family val="1"/>
    </font>
    <font>
      <sz val="9"/>
      <color indexed="16"/>
      <name val="Times New Roman"/>
      <family val="1"/>
    </font>
    <font>
      <b/>
      <sz val="12"/>
      <color indexed="10"/>
      <name val="Times New Roman"/>
      <family val="1"/>
    </font>
    <font>
      <b/>
      <sz val="9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0"/>
      <color indexed="18"/>
      <name val="Times New Roman"/>
      <family val="1"/>
    </font>
    <font>
      <sz val="10"/>
      <name val="Times New Roman"/>
      <family val="1"/>
    </font>
    <font>
      <sz val="10"/>
      <color indexed="8"/>
      <name val="Calibri"/>
      <family val="0"/>
    </font>
    <font>
      <b/>
      <sz val="10"/>
      <color indexed="10"/>
      <name val="Calibri"/>
      <family val="0"/>
    </font>
    <font>
      <sz val="9"/>
      <color indexed="8"/>
      <name val="Arial"/>
      <family val="0"/>
    </font>
    <font>
      <sz val="12"/>
      <color indexed="8"/>
      <name val="Arial"/>
      <family val="0"/>
    </font>
    <font>
      <b/>
      <sz val="8.5"/>
      <color indexed="8"/>
      <name val="Arial"/>
      <family val="0"/>
    </font>
    <font>
      <sz val="9.65"/>
      <color indexed="8"/>
      <name val="Arial"/>
      <family val="0"/>
    </font>
    <font>
      <b/>
      <sz val="12"/>
      <color indexed="18"/>
      <name val="Century Schoolbook"/>
      <family val="0"/>
    </font>
    <font>
      <b/>
      <sz val="10"/>
      <color indexed="16"/>
      <name val="Arial"/>
      <family val="2"/>
    </font>
    <font>
      <b/>
      <sz val="8"/>
      <color indexed="18"/>
      <name val="Tahoma"/>
      <family val="2"/>
    </font>
    <font>
      <b/>
      <sz val="8"/>
      <color indexed="62"/>
      <name val="Tahoma"/>
      <family val="2"/>
    </font>
    <font>
      <b/>
      <sz val="8"/>
      <color indexed="50"/>
      <name val="Arial"/>
      <family val="2"/>
    </font>
    <font>
      <sz val="10"/>
      <color indexed="47"/>
      <name val="Tahoma"/>
      <family val="2"/>
    </font>
    <font>
      <i/>
      <sz val="10"/>
      <color indexed="47"/>
      <name val="Tahoma"/>
      <family val="2"/>
    </font>
    <font>
      <b/>
      <sz val="9"/>
      <color indexed="47"/>
      <name val="Arial"/>
      <family val="2"/>
    </font>
    <font>
      <b/>
      <sz val="10"/>
      <color indexed="4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8"/>
      <name val="Arial"/>
      <family val="0"/>
    </font>
    <font>
      <b/>
      <sz val="11"/>
      <color indexed="8"/>
      <name val="ARIAL"/>
      <family val="0"/>
    </font>
    <font>
      <b/>
      <i/>
      <sz val="8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medium"/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/>
      <right/>
      <top style="medium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medium">
        <color indexed="23"/>
      </left>
      <right/>
      <top style="medium">
        <color indexed="23"/>
      </top>
      <bottom style="medium">
        <color indexed="23"/>
      </bottom>
    </border>
    <border>
      <left/>
      <right/>
      <top style="medium">
        <color indexed="23"/>
      </top>
      <bottom style="medium">
        <color indexed="23"/>
      </bottom>
    </border>
    <border>
      <left style="thin">
        <color indexed="23"/>
      </left>
      <right style="thin">
        <color indexed="23"/>
      </right>
      <top style="medium">
        <color indexed="23"/>
      </top>
      <bottom style="medium">
        <color indexed="23"/>
      </bottom>
    </border>
    <border>
      <left style="thin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/>
      <right style="thin">
        <color indexed="9"/>
      </right>
      <top/>
      <bottom style="thin">
        <color indexed="9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/>
      <right/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/>
      <bottom/>
    </border>
    <border>
      <left/>
      <right/>
      <top style="thin">
        <color indexed="23"/>
      </top>
      <bottom style="medium">
        <color indexed="23"/>
      </bottom>
    </border>
    <border>
      <left/>
      <right style="thin"/>
      <top style="thin">
        <color indexed="23"/>
      </top>
      <bottom style="medium">
        <color indexed="23"/>
      </bottom>
    </border>
    <border>
      <left/>
      <right/>
      <top style="medium">
        <color indexed="55"/>
      </top>
      <bottom/>
    </border>
    <border>
      <left/>
      <right style="thin"/>
      <top style="medium">
        <color indexed="55"/>
      </top>
      <bottom/>
    </border>
    <border>
      <left style="thin"/>
      <right/>
      <top/>
      <bottom/>
    </border>
    <border>
      <left style="thin"/>
      <right style="thin"/>
      <top/>
      <bottom/>
    </border>
    <border>
      <left style="dashDotDot">
        <color indexed="10"/>
      </left>
      <right style="dashDotDot">
        <color indexed="10"/>
      </right>
      <top style="mediumDashDot">
        <color indexed="39"/>
      </top>
      <bottom>
        <color indexed="63"/>
      </bottom>
    </border>
    <border>
      <left style="mediumDashDot">
        <color indexed="39"/>
      </left>
      <right style="dashDotDot">
        <color indexed="10"/>
      </right>
      <top style="mediumDashDot">
        <color indexed="39"/>
      </top>
      <bottom>
        <color indexed="63"/>
      </bottom>
    </border>
    <border>
      <left style="dashDotDot">
        <color indexed="10"/>
      </left>
      <right style="mediumDashDot">
        <color indexed="39"/>
      </right>
      <top style="mediumDashDot">
        <color indexed="39"/>
      </top>
      <bottom>
        <color indexed="63"/>
      </bottom>
    </border>
    <border>
      <left style="hair">
        <color indexed="39"/>
      </left>
      <right style="hair">
        <color indexed="39"/>
      </right>
      <top style="hair">
        <color indexed="39"/>
      </top>
      <bottom style="hair">
        <color indexed="39"/>
      </bottom>
    </border>
    <border>
      <left style="mediumDashDot">
        <color indexed="39"/>
      </left>
      <right style="dashDotDot">
        <color indexed="10"/>
      </right>
      <top style="mediumDashDot">
        <color indexed="39"/>
      </top>
      <bottom style="mediumDashDot">
        <color indexed="39"/>
      </bottom>
    </border>
    <border>
      <left style="dashDotDot">
        <color indexed="10"/>
      </left>
      <right style="dashDotDot">
        <color indexed="10"/>
      </right>
      <top style="mediumDashDot">
        <color indexed="39"/>
      </top>
      <bottom style="mediumDashDot">
        <color indexed="39"/>
      </bottom>
    </border>
    <border>
      <left style="dashDotDot">
        <color indexed="10"/>
      </left>
      <right style="mediumDashDot">
        <color indexed="39"/>
      </right>
      <top style="mediumDashDot">
        <color indexed="39"/>
      </top>
      <bottom style="mediumDashDot">
        <color indexed="39"/>
      </bottom>
    </border>
    <border>
      <left style="hair">
        <color indexed="39"/>
      </left>
      <right style="hair">
        <color indexed="39"/>
      </right>
      <top style="mediumDashDot">
        <color indexed="39"/>
      </top>
      <bottom style="mediumDashDot">
        <color indexed="39"/>
      </bottom>
    </border>
    <border>
      <left style="thick">
        <color indexed="55"/>
      </left>
      <right/>
      <top style="medium">
        <color indexed="9"/>
      </top>
      <bottom/>
    </border>
    <border>
      <left/>
      <right/>
      <top style="medium">
        <color indexed="9"/>
      </top>
      <bottom/>
    </border>
    <border>
      <left/>
      <right style="medium">
        <color indexed="9"/>
      </right>
      <top style="medium">
        <color indexed="9"/>
      </top>
      <bottom/>
    </border>
    <border>
      <left style="thin"/>
      <right style="thin"/>
      <top style="thin"/>
      <bottom style="thin"/>
    </border>
    <border>
      <left style="thick">
        <color indexed="55"/>
      </left>
      <right/>
      <top/>
      <bottom/>
    </border>
    <border>
      <left style="thin"/>
      <right style="thin"/>
      <top style="thin"/>
      <bottom/>
    </border>
    <border>
      <left/>
      <right style="medium">
        <color indexed="9"/>
      </right>
      <top/>
      <bottom/>
    </border>
    <border>
      <left style="thick">
        <color indexed="55"/>
      </left>
      <right/>
      <top/>
      <bottom style="thick">
        <color indexed="55"/>
      </bottom>
    </border>
    <border>
      <left/>
      <right/>
      <top/>
      <bottom style="thick">
        <color indexed="55"/>
      </bottom>
    </border>
    <border>
      <left/>
      <right style="medium">
        <color indexed="9"/>
      </right>
      <top/>
      <bottom style="thick">
        <color indexed="55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>
        <color indexed="55"/>
      </top>
      <bottom style="thin">
        <color indexed="55"/>
      </bottom>
    </border>
    <border>
      <left/>
      <right style="thin"/>
      <top style="thin">
        <color indexed="55"/>
      </top>
      <bottom style="thin">
        <color indexed="55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 style="mediumDashDot">
        <color indexed="39"/>
      </left>
      <right style="hair">
        <color indexed="39"/>
      </right>
      <top style="hair">
        <color indexed="39"/>
      </top>
      <bottom>
        <color indexed="63"/>
      </bottom>
    </border>
    <border>
      <left style="medium">
        <color indexed="23"/>
      </left>
      <right/>
      <top style="thin">
        <color indexed="23"/>
      </top>
      <bottom style="thin">
        <color indexed="23"/>
      </bottom>
    </border>
    <border>
      <left style="mediumDashDot">
        <color indexed="39"/>
      </left>
      <right style="hair">
        <color indexed="39"/>
      </right>
      <top style="hair">
        <color indexed="39"/>
      </top>
      <bottom style="hair">
        <color indexed="39"/>
      </bottom>
    </border>
    <border>
      <left style="hair">
        <color indexed="39"/>
      </left>
      <right style="mediumDashDot">
        <color indexed="39"/>
      </right>
      <top style="hair">
        <color indexed="39"/>
      </top>
      <bottom style="hair">
        <color indexed="39"/>
      </bottom>
    </border>
    <border>
      <left style="mediumDashDot">
        <color indexed="39"/>
      </left>
      <right style="hair">
        <color indexed="39"/>
      </right>
      <top style="mediumDashDotDot">
        <color indexed="39"/>
      </top>
      <bottom style="hair">
        <color indexed="39"/>
      </bottom>
    </border>
    <border>
      <left style="hair">
        <color indexed="39"/>
      </left>
      <right style="hair">
        <color indexed="39"/>
      </right>
      <top style="mediumDashDotDot">
        <color indexed="39"/>
      </top>
      <bottom style="hair">
        <color indexed="39"/>
      </bottom>
    </border>
    <border>
      <left style="hair">
        <color indexed="39"/>
      </left>
      <right style="mediumDashDot">
        <color indexed="39"/>
      </right>
      <top style="mediumDashDotDot">
        <color indexed="39"/>
      </top>
      <bottom style="hair">
        <color indexed="39"/>
      </bottom>
    </border>
    <border>
      <left style="hair">
        <color indexed="39"/>
      </left>
      <right style="hair">
        <color indexed="39"/>
      </right>
      <top style="hair">
        <color indexed="39"/>
      </top>
      <bottom>
        <color indexed="63"/>
      </bottom>
    </border>
    <border>
      <left/>
      <right/>
      <top style="thin">
        <color indexed="55"/>
      </top>
      <bottom/>
    </border>
    <border>
      <left/>
      <right style="thin"/>
      <top style="thin">
        <color indexed="55"/>
      </top>
      <bottom/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 style="thin">
        <color indexed="23"/>
      </left>
      <right style="medium">
        <color indexed="23"/>
      </right>
      <top style="medium">
        <color indexed="23"/>
      </top>
      <bottom style="thin"/>
    </border>
    <border>
      <left style="thin">
        <color indexed="23"/>
      </left>
      <right style="medium">
        <color indexed="23"/>
      </right>
      <top style="thin"/>
      <bottom/>
    </border>
    <border>
      <left/>
      <right style="medium">
        <color indexed="23"/>
      </right>
      <top style="medium">
        <color indexed="23"/>
      </top>
      <bottom style="medium">
        <color indexed="23"/>
      </bottom>
    </border>
    <border>
      <left style="thin">
        <color indexed="23"/>
      </left>
      <right style="thin">
        <color indexed="23"/>
      </right>
      <top style="medium">
        <color indexed="23"/>
      </top>
      <bottom/>
    </border>
    <border>
      <left style="medium">
        <color indexed="23"/>
      </left>
      <right/>
      <top style="medium">
        <color indexed="23"/>
      </top>
      <bottom/>
    </border>
    <border>
      <left style="medium">
        <color indexed="23"/>
      </left>
      <right/>
      <top/>
      <bottom/>
    </border>
    <border>
      <left style="thin">
        <color indexed="9"/>
      </left>
      <right>
        <color indexed="63"/>
      </right>
      <top/>
      <bottom style="mediumDashDot">
        <color indexed="39"/>
      </bottom>
    </border>
    <border>
      <left>
        <color indexed="63"/>
      </left>
      <right>
        <color indexed="63"/>
      </right>
      <top/>
      <bottom style="mediumDashDot">
        <color indexed="39"/>
      </bottom>
    </border>
    <border>
      <left>
        <color indexed="63"/>
      </left>
      <right style="thin">
        <color indexed="9"/>
      </right>
      <top/>
      <bottom style="mediumDashDot">
        <color indexed="39"/>
      </bottom>
    </border>
    <border>
      <left style="hair">
        <color indexed="32"/>
      </left>
      <right style="hair">
        <color indexed="32"/>
      </right>
      <top style="thin"/>
      <bottom/>
    </border>
    <border>
      <left style="hair">
        <color indexed="32"/>
      </left>
      <right style="mediumDashDotDot">
        <color indexed="32"/>
      </right>
      <top style="thin"/>
      <bottom/>
    </border>
    <border>
      <left style="hair">
        <color indexed="32"/>
      </left>
      <right style="hair">
        <color indexed="32"/>
      </right>
      <top/>
      <bottom/>
    </border>
    <border>
      <left style="hair">
        <color indexed="32"/>
      </left>
      <right style="mediumDashDotDot">
        <color indexed="32"/>
      </right>
      <top/>
      <bottom/>
    </border>
    <border>
      <left style="hair">
        <color indexed="32"/>
      </left>
      <right style="hair">
        <color indexed="32"/>
      </right>
      <top/>
      <bottom style="mediumDashDotDot">
        <color indexed="32"/>
      </bottom>
    </border>
    <border>
      <left style="hair">
        <color indexed="32"/>
      </left>
      <right style="mediumDashDotDot">
        <color indexed="32"/>
      </right>
      <top/>
      <bottom style="mediumDashDotDot">
        <color indexed="32"/>
      </bottom>
    </border>
    <border>
      <left style="mediumDashDotDot">
        <color indexed="32"/>
      </left>
      <right style="hair">
        <color indexed="32"/>
      </right>
      <top style="thin"/>
      <bottom/>
    </border>
    <border>
      <left style="mediumDashDotDot">
        <color indexed="32"/>
      </left>
      <right style="hair">
        <color indexed="32"/>
      </right>
      <top/>
      <bottom/>
    </border>
    <border>
      <left style="mediumDashDotDot">
        <color indexed="32"/>
      </left>
      <right style="hair">
        <color indexed="32"/>
      </right>
      <top/>
      <bottom style="mediumDashDotDot">
        <color indexed="3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4" fillId="2" borderId="0" applyNumberFormat="0" applyBorder="0" applyAlignment="0" applyProtection="0"/>
    <xf numFmtId="0" fontId="104" fillId="3" borderId="0" applyNumberFormat="0" applyBorder="0" applyAlignment="0" applyProtection="0"/>
    <xf numFmtId="0" fontId="104" fillId="4" borderId="0" applyNumberFormat="0" applyBorder="0" applyAlignment="0" applyProtection="0"/>
    <xf numFmtId="0" fontId="104" fillId="5" borderId="0" applyNumberFormat="0" applyBorder="0" applyAlignment="0" applyProtection="0"/>
    <xf numFmtId="0" fontId="104" fillId="6" borderId="0" applyNumberFormat="0" applyBorder="0" applyAlignment="0" applyProtection="0"/>
    <xf numFmtId="0" fontId="104" fillId="7" borderId="0" applyNumberFormat="0" applyBorder="0" applyAlignment="0" applyProtection="0"/>
    <xf numFmtId="0" fontId="104" fillId="8" borderId="0" applyNumberFormat="0" applyBorder="0" applyAlignment="0" applyProtection="0"/>
    <xf numFmtId="0" fontId="104" fillId="9" borderId="0" applyNumberFormat="0" applyBorder="0" applyAlignment="0" applyProtection="0"/>
    <xf numFmtId="0" fontId="104" fillId="10" borderId="0" applyNumberFormat="0" applyBorder="0" applyAlignment="0" applyProtection="0"/>
    <xf numFmtId="0" fontId="104" fillId="11" borderId="0" applyNumberFormat="0" applyBorder="0" applyAlignment="0" applyProtection="0"/>
    <xf numFmtId="0" fontId="104" fillId="12" borderId="0" applyNumberFormat="0" applyBorder="0" applyAlignment="0" applyProtection="0"/>
    <xf numFmtId="0" fontId="104" fillId="13" borderId="0" applyNumberFormat="0" applyBorder="0" applyAlignment="0" applyProtection="0"/>
    <xf numFmtId="0" fontId="105" fillId="14" borderId="0" applyNumberFormat="0" applyBorder="0" applyAlignment="0" applyProtection="0"/>
    <xf numFmtId="0" fontId="105" fillId="15" borderId="0" applyNumberFormat="0" applyBorder="0" applyAlignment="0" applyProtection="0"/>
    <xf numFmtId="0" fontId="105" fillId="16" borderId="0" applyNumberFormat="0" applyBorder="0" applyAlignment="0" applyProtection="0"/>
    <xf numFmtId="0" fontId="105" fillId="17" borderId="0" applyNumberFormat="0" applyBorder="0" applyAlignment="0" applyProtection="0"/>
    <xf numFmtId="0" fontId="105" fillId="18" borderId="0" applyNumberFormat="0" applyBorder="0" applyAlignment="0" applyProtection="0"/>
    <xf numFmtId="0" fontId="105" fillId="19" borderId="0" applyNumberFormat="0" applyBorder="0" applyAlignment="0" applyProtection="0"/>
    <xf numFmtId="0" fontId="105" fillId="20" borderId="0" applyNumberFormat="0" applyBorder="0" applyAlignment="0" applyProtection="0"/>
    <xf numFmtId="0" fontId="105" fillId="21" borderId="0" applyNumberFormat="0" applyBorder="0" applyAlignment="0" applyProtection="0"/>
    <xf numFmtId="0" fontId="105" fillId="22" borderId="0" applyNumberFormat="0" applyBorder="0" applyAlignment="0" applyProtection="0"/>
    <xf numFmtId="0" fontId="105" fillId="23" borderId="0" applyNumberFormat="0" applyBorder="0" applyAlignment="0" applyProtection="0"/>
    <xf numFmtId="0" fontId="105" fillId="24" borderId="0" applyNumberFormat="0" applyBorder="0" applyAlignment="0" applyProtection="0"/>
    <xf numFmtId="0" fontId="105" fillId="25" borderId="0" applyNumberFormat="0" applyBorder="0" applyAlignment="0" applyProtection="0"/>
    <xf numFmtId="0" fontId="106" fillId="26" borderId="0" applyNumberFormat="0" applyBorder="0" applyAlignment="0" applyProtection="0"/>
    <xf numFmtId="0" fontId="107" fillId="27" borderId="1" applyNumberFormat="0" applyAlignment="0" applyProtection="0"/>
    <xf numFmtId="0" fontId="108" fillId="28" borderId="2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9" fillId="0" borderId="0" applyNumberFormat="0" applyFill="0" applyBorder="0" applyAlignment="0" applyProtection="0"/>
    <xf numFmtId="0" fontId="110" fillId="29" borderId="0" applyNumberFormat="0" applyBorder="0" applyAlignment="0" applyProtection="0"/>
    <xf numFmtId="0" fontId="111" fillId="0" borderId="3" applyNumberFormat="0" applyFill="0" applyAlignment="0" applyProtection="0"/>
    <xf numFmtId="0" fontId="112" fillId="0" borderId="4" applyNumberFormat="0" applyFill="0" applyAlignment="0" applyProtection="0"/>
    <xf numFmtId="0" fontId="113" fillId="0" borderId="5" applyNumberFormat="0" applyFill="0" applyAlignment="0" applyProtection="0"/>
    <xf numFmtId="0" fontId="113" fillId="0" borderId="0" applyNumberFormat="0" applyFill="0" applyBorder="0" applyAlignment="0" applyProtection="0"/>
    <xf numFmtId="0" fontId="114" fillId="30" borderId="1" applyNumberFormat="0" applyAlignment="0" applyProtection="0"/>
    <xf numFmtId="0" fontId="115" fillId="0" borderId="6" applyNumberFormat="0" applyFill="0" applyAlignment="0" applyProtection="0"/>
    <xf numFmtId="0" fontId="116" fillId="31" borderId="0" applyNumberFormat="0" applyBorder="0" applyAlignment="0" applyProtection="0"/>
    <xf numFmtId="0" fontId="18" fillId="0" borderId="0">
      <alignment/>
      <protection/>
    </xf>
    <xf numFmtId="0" fontId="0" fillId="32" borderId="7" applyNumberFormat="0" applyFont="0" applyAlignment="0" applyProtection="0"/>
    <xf numFmtId="0" fontId="117" fillId="27" borderId="8" applyNumberFormat="0" applyAlignment="0" applyProtection="0"/>
    <xf numFmtId="9" fontId="0" fillId="0" borderId="0" applyFont="0" applyFill="0" applyBorder="0" applyAlignment="0" applyProtection="0"/>
    <xf numFmtId="0" fontId="118" fillId="0" borderId="0" applyNumberFormat="0" applyFill="0" applyBorder="0" applyAlignment="0" applyProtection="0"/>
    <xf numFmtId="0" fontId="119" fillId="0" borderId="9" applyNumberFormat="0" applyFill="0" applyAlignment="0" applyProtection="0"/>
    <xf numFmtId="0" fontId="120" fillId="0" borderId="0" applyNumberFormat="0" applyFill="0" applyBorder="0" applyAlignment="0" applyProtection="0"/>
  </cellStyleXfs>
  <cellXfs count="295">
    <xf numFmtId="0" fontId="0" fillId="0" borderId="0" xfId="0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18" fillId="33" borderId="0" xfId="56" applyFont="1" applyFill="1" applyBorder="1" applyAlignment="1">
      <alignment horizontal="center"/>
      <protection/>
    </xf>
    <xf numFmtId="172" fontId="2" fillId="33" borderId="0" xfId="42" applyNumberFormat="1" applyFont="1" applyFill="1" applyBorder="1" applyAlignment="1">
      <alignment/>
    </xf>
    <xf numFmtId="0" fontId="18" fillId="33" borderId="0" xfId="56" applyFont="1" applyFill="1" applyBorder="1" applyAlignment="1">
      <alignment horizontal="right" wrapText="1"/>
      <protection/>
    </xf>
    <xf numFmtId="0" fontId="18" fillId="33" borderId="0" xfId="56" applyFont="1" applyFill="1" applyBorder="1" applyAlignment="1">
      <alignment wrapText="1"/>
      <protection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172" fontId="5" fillId="0" borderId="10" xfId="42" applyNumberFormat="1" applyFont="1" applyFill="1" applyBorder="1" applyAlignment="1">
      <alignment horizontal="right"/>
    </xf>
    <xf numFmtId="172" fontId="3" fillId="0" borderId="0" xfId="42" applyNumberFormat="1" applyFont="1" applyFill="1" applyAlignment="1">
      <alignment horizontal="right"/>
    </xf>
    <xf numFmtId="172" fontId="3" fillId="0" borderId="0" xfId="0" applyNumberFormat="1" applyFont="1" applyFill="1" applyAlignment="1">
      <alignment/>
    </xf>
    <xf numFmtId="9" fontId="3" fillId="0" borderId="0" xfId="0" applyNumberFormat="1" applyFont="1" applyFill="1" applyAlignment="1">
      <alignment/>
    </xf>
    <xf numFmtId="172" fontId="3" fillId="0" borderId="0" xfId="42" applyNumberFormat="1" applyFont="1" applyFill="1" applyBorder="1" applyAlignment="1">
      <alignment horizontal="right"/>
    </xf>
    <xf numFmtId="0" fontId="20" fillId="0" borderId="0" xfId="0" applyFont="1" applyFill="1" applyAlignment="1">
      <alignment/>
    </xf>
    <xf numFmtId="172" fontId="20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9" fontId="6" fillId="0" borderId="0" xfId="59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9" fontId="3" fillId="0" borderId="0" xfId="0" applyNumberFormat="1" applyFont="1" applyFill="1" applyBorder="1" applyAlignment="1">
      <alignment/>
    </xf>
    <xf numFmtId="0" fontId="22" fillId="33" borderId="0" xfId="0" applyFont="1" applyFill="1" applyAlignment="1">
      <alignment/>
    </xf>
    <xf numFmtId="0" fontId="28" fillId="0" borderId="0" xfId="0" applyFont="1" applyFill="1" applyAlignment="1">
      <alignment horizontal="right"/>
    </xf>
    <xf numFmtId="0" fontId="31" fillId="0" borderId="0" xfId="0" applyFont="1" applyFill="1" applyAlignment="1">
      <alignment/>
    </xf>
    <xf numFmtId="0" fontId="7" fillId="0" borderId="11" xfId="0" applyFont="1" applyFill="1" applyBorder="1" applyAlignment="1">
      <alignment horizontal="right"/>
    </xf>
    <xf numFmtId="0" fontId="24" fillId="0" borderId="11" xfId="0" applyFont="1" applyFill="1" applyBorder="1" applyAlignment="1">
      <alignment horizontal="right"/>
    </xf>
    <xf numFmtId="172" fontId="7" fillId="0" borderId="0" xfId="42" applyNumberFormat="1" applyFont="1" applyFill="1" applyAlignment="1">
      <alignment horizontal="right" indent="3"/>
    </xf>
    <xf numFmtId="172" fontId="28" fillId="0" borderId="10" xfId="42" applyNumberFormat="1" applyFont="1" applyFill="1" applyBorder="1" applyAlignment="1">
      <alignment horizontal="right"/>
    </xf>
    <xf numFmtId="172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22" fillId="33" borderId="13" xfId="0" applyFont="1" applyFill="1" applyBorder="1" applyAlignment="1">
      <alignment/>
    </xf>
    <xf numFmtId="172" fontId="7" fillId="0" borderId="0" xfId="42" applyNumberFormat="1" applyFont="1" applyFill="1" applyAlignment="1">
      <alignment wrapText="1"/>
    </xf>
    <xf numFmtId="9" fontId="3" fillId="0" borderId="0" xfId="59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172" fontId="9" fillId="0" borderId="0" xfId="42" applyNumberFormat="1" applyFont="1" applyFill="1" applyBorder="1" applyAlignment="1" quotePrefix="1">
      <alignment horizontal="center"/>
    </xf>
    <xf numFmtId="172" fontId="9" fillId="0" borderId="14" xfId="42" applyNumberFormat="1" applyFont="1" applyFill="1" applyBorder="1" applyAlignment="1">
      <alignment horizontal="center" vertical="center"/>
    </xf>
    <xf numFmtId="172" fontId="9" fillId="0" borderId="0" xfId="42" applyNumberFormat="1" applyFont="1" applyFill="1" applyBorder="1" applyAlignment="1">
      <alignment horizontal="center" vertical="center"/>
    </xf>
    <xf numFmtId="172" fontId="9" fillId="0" borderId="15" xfId="42" applyNumberFormat="1" applyFont="1" applyFill="1" applyBorder="1" applyAlignment="1">
      <alignment horizontal="right"/>
    </xf>
    <xf numFmtId="172" fontId="26" fillId="0" borderId="16" xfId="42" applyNumberFormat="1" applyFont="1" applyFill="1" applyBorder="1" applyAlignment="1">
      <alignment horizontal="left"/>
    </xf>
    <xf numFmtId="172" fontId="27" fillId="0" borderId="17" xfId="42" applyNumberFormat="1" applyFont="1" applyFill="1" applyBorder="1" applyAlignment="1">
      <alignment horizontal="left"/>
    </xf>
    <xf numFmtId="172" fontId="12" fillId="0" borderId="18" xfId="42" applyNumberFormat="1" applyFont="1" applyFill="1" applyBorder="1" applyAlignment="1">
      <alignment horizontal="center"/>
    </xf>
    <xf numFmtId="172" fontId="12" fillId="0" borderId="18" xfId="42" applyNumberFormat="1" applyFont="1" applyFill="1" applyBorder="1" applyAlignment="1">
      <alignment/>
    </xf>
    <xf numFmtId="172" fontId="27" fillId="0" borderId="18" xfId="42" applyNumberFormat="1" applyFont="1" applyFill="1" applyBorder="1" applyAlignment="1">
      <alignment/>
    </xf>
    <xf numFmtId="172" fontId="12" fillId="0" borderId="19" xfId="42" applyNumberFormat="1" applyFont="1" applyFill="1" applyBorder="1" applyAlignment="1">
      <alignment/>
    </xf>
    <xf numFmtId="0" fontId="10" fillId="0" borderId="16" xfId="0" applyFont="1" applyFill="1" applyBorder="1" applyAlignment="1">
      <alignment horizontal="left"/>
    </xf>
    <xf numFmtId="0" fontId="10" fillId="0" borderId="17" xfId="0" applyFont="1" applyFill="1" applyBorder="1" applyAlignment="1">
      <alignment horizontal="left"/>
    </xf>
    <xf numFmtId="173" fontId="11" fillId="0" borderId="18" xfId="59" applyNumberFormat="1" applyFont="1" applyFill="1" applyBorder="1" applyAlignment="1">
      <alignment/>
    </xf>
    <xf numFmtId="9" fontId="11" fillId="0" borderId="19" xfId="59" applyNumberFormat="1" applyFont="1" applyFill="1" applyBorder="1" applyAlignment="1">
      <alignment/>
    </xf>
    <xf numFmtId="0" fontId="0" fillId="0" borderId="20" xfId="0" applyBorder="1" applyAlignment="1">
      <alignment/>
    </xf>
    <xf numFmtId="0" fontId="0" fillId="0" borderId="12" xfId="0" applyBorder="1" applyAlignment="1">
      <alignment/>
    </xf>
    <xf numFmtId="0" fontId="0" fillId="0" borderId="21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1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/>
    </xf>
    <xf numFmtId="0" fontId="32" fillId="0" borderId="21" xfId="0" applyFont="1" applyBorder="1" applyAlignment="1">
      <alignment/>
    </xf>
    <xf numFmtId="0" fontId="0" fillId="0" borderId="0" xfId="0" applyFill="1" applyAlignment="1">
      <alignment/>
    </xf>
    <xf numFmtId="0" fontId="0" fillId="0" borderId="22" xfId="0" applyFill="1" applyBorder="1" applyAlignment="1">
      <alignment/>
    </xf>
    <xf numFmtId="0" fontId="0" fillId="0" borderId="2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172" fontId="0" fillId="33" borderId="13" xfId="0" applyNumberFormat="1" applyFill="1" applyBorder="1" applyAlignment="1">
      <alignment/>
    </xf>
    <xf numFmtId="3" fontId="0" fillId="0" borderId="13" xfId="0" applyNumberFormat="1" applyBorder="1" applyAlignment="1">
      <alignment horizontal="center" vertical="center"/>
    </xf>
    <xf numFmtId="10" fontId="7" fillId="0" borderId="0" xfId="59" applyNumberFormat="1" applyFont="1" applyFill="1" applyAlignment="1">
      <alignment/>
    </xf>
    <xf numFmtId="10" fontId="7" fillId="0" borderId="0" xfId="59" applyNumberFormat="1" applyFont="1" applyFill="1" applyAlignment="1">
      <alignment wrapText="1"/>
    </xf>
    <xf numFmtId="9" fontId="5" fillId="0" borderId="10" xfId="42" applyNumberFormat="1" applyFont="1" applyFill="1" applyBorder="1" applyAlignment="1">
      <alignment horizontal="right"/>
    </xf>
    <xf numFmtId="0" fontId="0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10" fontId="11" fillId="0" borderId="18" xfId="59" applyNumberFormat="1" applyFont="1" applyFill="1" applyBorder="1" applyAlignment="1">
      <alignment/>
    </xf>
    <xf numFmtId="172" fontId="9" fillId="0" borderId="15" xfId="42" applyNumberFormat="1" applyFont="1" applyFill="1" applyBorder="1" applyAlignment="1">
      <alignment horizontal="center"/>
    </xf>
    <xf numFmtId="172" fontId="12" fillId="0" borderId="18" xfId="42" applyNumberFormat="1" applyFont="1" applyFill="1" applyBorder="1" applyAlignment="1">
      <alignment horizontal="right"/>
    </xf>
    <xf numFmtId="3" fontId="3" fillId="0" borderId="0" xfId="0" applyNumberFormat="1" applyFont="1" applyFill="1" applyAlignment="1">
      <alignment/>
    </xf>
    <xf numFmtId="0" fontId="12" fillId="34" borderId="24" xfId="0" applyFont="1" applyFill="1" applyBorder="1" applyAlignment="1">
      <alignment/>
    </xf>
    <xf numFmtId="172" fontId="29" fillId="34" borderId="24" xfId="42" applyNumberFormat="1" applyFont="1" applyFill="1" applyBorder="1" applyAlignment="1">
      <alignment horizontal="left"/>
    </xf>
    <xf numFmtId="172" fontId="29" fillId="34" borderId="24" xfId="42" applyNumberFormat="1" applyFont="1" applyFill="1" applyBorder="1" applyAlignment="1">
      <alignment/>
    </xf>
    <xf numFmtId="9" fontId="12" fillId="34" borderId="25" xfId="59" applyFont="1" applyFill="1" applyBorder="1" applyAlignment="1">
      <alignment/>
    </xf>
    <xf numFmtId="0" fontId="12" fillId="34" borderId="26" xfId="0" applyFont="1" applyFill="1" applyBorder="1" applyAlignment="1">
      <alignment/>
    </xf>
    <xf numFmtId="0" fontId="12" fillId="34" borderId="26" xfId="0" applyFont="1" applyFill="1" applyBorder="1" applyAlignment="1">
      <alignment horizontal="left"/>
    </xf>
    <xf numFmtId="0" fontId="12" fillId="34" borderId="26" xfId="0" applyFont="1" applyFill="1" applyBorder="1" applyAlignment="1">
      <alignment horizontal="right"/>
    </xf>
    <xf numFmtId="0" fontId="12" fillId="34" borderId="27" xfId="0" applyFont="1" applyFill="1" applyBorder="1" applyAlignment="1">
      <alignment horizontal="right"/>
    </xf>
    <xf numFmtId="0" fontId="0" fillId="0" borderId="13" xfId="0" applyFont="1" applyFill="1" applyBorder="1" applyAlignment="1">
      <alignment horizontal="center"/>
    </xf>
    <xf numFmtId="3" fontId="0" fillId="0" borderId="13" xfId="0" applyNumberFormat="1" applyBorder="1" applyAlignment="1">
      <alignment/>
    </xf>
    <xf numFmtId="0" fontId="35" fillId="35" borderId="13" xfId="0" applyFont="1" applyFill="1" applyBorder="1" applyAlignment="1">
      <alignment horizontal="left" vertical="top" wrapText="1" readingOrder="1"/>
    </xf>
    <xf numFmtId="0" fontId="35" fillId="34" borderId="13" xfId="0" applyFont="1" applyFill="1" applyBorder="1" applyAlignment="1">
      <alignment horizontal="left" vertical="top" wrapText="1" readingOrder="1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0" fontId="47" fillId="36" borderId="13" xfId="0" applyFont="1" applyFill="1" applyBorder="1" applyAlignment="1">
      <alignment horizontal="left" vertical="top" wrapText="1" readingOrder="1"/>
    </xf>
    <xf numFmtId="0" fontId="47" fillId="37" borderId="13" xfId="0" applyFont="1" applyFill="1" applyBorder="1" applyAlignment="1">
      <alignment horizontal="left" vertical="top" wrapText="1" readingOrder="1"/>
    </xf>
    <xf numFmtId="0" fontId="0" fillId="0" borderId="13" xfId="0" applyBorder="1" applyAlignment="1">
      <alignment horizontal="left"/>
    </xf>
    <xf numFmtId="0" fontId="5" fillId="0" borderId="0" xfId="0" applyFont="1" applyFill="1" applyAlignment="1">
      <alignment horizontal="right" vertical="center"/>
    </xf>
    <xf numFmtId="0" fontId="28" fillId="38" borderId="0" xfId="0" applyFont="1" applyFill="1" applyAlignment="1">
      <alignment horizontal="right"/>
    </xf>
    <xf numFmtId="10" fontId="30" fillId="38" borderId="0" xfId="0" applyNumberFormat="1" applyFont="1" applyFill="1" applyAlignment="1">
      <alignment horizontal="center"/>
    </xf>
    <xf numFmtId="0" fontId="12" fillId="38" borderId="0" xfId="0" applyFont="1" applyFill="1" applyAlignment="1">
      <alignment horizontal="right"/>
    </xf>
    <xf numFmtId="172" fontId="13" fillId="38" borderId="0" xfId="0" applyNumberFormat="1" applyFont="1" applyFill="1" applyAlignment="1">
      <alignment/>
    </xf>
    <xf numFmtId="10" fontId="23" fillId="38" borderId="0" xfId="0" applyNumberFormat="1" applyFont="1" applyFill="1" applyAlignment="1">
      <alignment/>
    </xf>
    <xf numFmtId="172" fontId="2" fillId="0" borderId="28" xfId="42" applyNumberFormat="1" applyFont="1" applyFill="1" applyBorder="1" applyAlignment="1">
      <alignment/>
    </xf>
    <xf numFmtId="172" fontId="50" fillId="0" borderId="29" xfId="44" applyNumberFormat="1" applyFont="1" applyFill="1" applyBorder="1" applyAlignment="1">
      <alignment/>
    </xf>
    <xf numFmtId="172" fontId="50" fillId="0" borderId="28" xfId="42" applyNumberFormat="1" applyFont="1" applyFill="1" applyBorder="1" applyAlignment="1">
      <alignment/>
    </xf>
    <xf numFmtId="10" fontId="51" fillId="34" borderId="13" xfId="0" applyNumberFormat="1" applyFont="1" applyFill="1" applyBorder="1" applyAlignment="1">
      <alignment horizontal="left" vertical="top"/>
    </xf>
    <xf numFmtId="172" fontId="7" fillId="0" borderId="0" xfId="42" applyNumberFormat="1" applyFont="1" applyFill="1" applyBorder="1" applyAlignment="1">
      <alignment/>
    </xf>
    <xf numFmtId="0" fontId="32" fillId="37" borderId="30" xfId="0" applyFont="1" applyFill="1" applyBorder="1" applyAlignment="1">
      <alignment horizontal="left" vertical="top" wrapText="1"/>
    </xf>
    <xf numFmtId="0" fontId="39" fillId="39" borderId="31" xfId="0" applyFont="1" applyFill="1" applyBorder="1" applyAlignment="1">
      <alignment horizontal="left" vertical="top" wrapText="1"/>
    </xf>
    <xf numFmtId="0" fontId="22" fillId="37" borderId="30" xfId="0" applyFont="1" applyFill="1" applyBorder="1" applyAlignment="1">
      <alignment horizontal="left" vertical="top" wrapText="1"/>
    </xf>
    <xf numFmtId="0" fontId="32" fillId="36" borderId="30" xfId="0" applyFont="1" applyFill="1" applyBorder="1" applyAlignment="1">
      <alignment horizontal="left" vertical="top" wrapText="1"/>
    </xf>
    <xf numFmtId="0" fontId="32" fillId="37" borderId="32" xfId="0" applyFont="1" applyFill="1" applyBorder="1" applyAlignment="1">
      <alignment horizontal="left" vertical="top" wrapText="1"/>
    </xf>
    <xf numFmtId="3" fontId="42" fillId="0" borderId="33" xfId="0" applyNumberFormat="1" applyFont="1" applyFill="1" applyBorder="1" applyAlignment="1">
      <alignment horizontal="center" vertical="center"/>
    </xf>
    <xf numFmtId="172" fontId="0" fillId="0" borderId="13" xfId="0" applyNumberFormat="1" applyFill="1" applyBorder="1" applyAlignment="1">
      <alignment/>
    </xf>
    <xf numFmtId="0" fontId="34" fillId="34" borderId="34" xfId="0" applyFont="1" applyFill="1" applyBorder="1" applyAlignment="1">
      <alignment horizontal="center"/>
    </xf>
    <xf numFmtId="3" fontId="22" fillId="37" borderId="35" xfId="0" applyNumberFormat="1" applyFont="1" applyFill="1" applyBorder="1" applyAlignment="1">
      <alignment horizontal="center"/>
    </xf>
    <xf numFmtId="10" fontId="38" fillId="0" borderId="36" xfId="0" applyNumberFormat="1" applyFont="1" applyFill="1" applyBorder="1" applyAlignment="1">
      <alignment horizontal="center" vertical="center"/>
    </xf>
    <xf numFmtId="9" fontId="40" fillId="0" borderId="0" xfId="59" applyFont="1" applyFill="1" applyBorder="1" applyAlignment="1">
      <alignment/>
    </xf>
    <xf numFmtId="0" fontId="21" fillId="0" borderId="0" xfId="0" applyFont="1" applyFill="1" applyAlignment="1">
      <alignment/>
    </xf>
    <xf numFmtId="9" fontId="14" fillId="0" borderId="0" xfId="59" applyFont="1" applyFill="1" applyBorder="1" applyAlignment="1">
      <alignment/>
    </xf>
    <xf numFmtId="0" fontId="14" fillId="0" borderId="0" xfId="0" applyFont="1" applyFill="1" applyAlignment="1">
      <alignment/>
    </xf>
    <xf numFmtId="172" fontId="14" fillId="0" borderId="0" xfId="0" applyNumberFormat="1" applyFont="1" applyFill="1" applyAlignment="1">
      <alignment/>
    </xf>
    <xf numFmtId="3" fontId="0" fillId="0" borderId="13" xfId="0" applyNumberFormat="1" applyFill="1" applyBorder="1" applyAlignment="1">
      <alignment horizontal="center" vertical="center"/>
    </xf>
    <xf numFmtId="3" fontId="0" fillId="0" borderId="13" xfId="0" applyNumberFormat="1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53" fillId="0" borderId="37" xfId="0" applyFont="1" applyFill="1" applyBorder="1" applyAlignment="1">
      <alignment horizontal="left"/>
    </xf>
    <xf numFmtId="0" fontId="25" fillId="0" borderId="13" xfId="0" applyFont="1" applyFill="1" applyBorder="1" applyAlignment="1">
      <alignment/>
    </xf>
    <xf numFmtId="0" fontId="25" fillId="0" borderId="0" xfId="0" applyFont="1" applyFill="1" applyAlignment="1">
      <alignment/>
    </xf>
    <xf numFmtId="172" fontId="25" fillId="0" borderId="13" xfId="0" applyNumberFormat="1" applyFont="1" applyFill="1" applyBorder="1" applyAlignment="1">
      <alignment/>
    </xf>
    <xf numFmtId="0" fontId="19" fillId="0" borderId="13" xfId="0" applyFont="1" applyFill="1" applyBorder="1" applyAlignment="1">
      <alignment/>
    </xf>
    <xf numFmtId="0" fontId="19" fillId="0" borderId="0" xfId="0" applyFont="1" applyFill="1" applyAlignment="1">
      <alignment/>
    </xf>
    <xf numFmtId="0" fontId="41" fillId="0" borderId="13" xfId="0" applyFont="1" applyFill="1" applyBorder="1" applyAlignment="1">
      <alignment/>
    </xf>
    <xf numFmtId="0" fontId="41" fillId="0" borderId="0" xfId="0" applyFont="1" applyFill="1" applyAlignment="1">
      <alignment/>
    </xf>
    <xf numFmtId="172" fontId="41" fillId="0" borderId="13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40" borderId="0" xfId="0" applyFill="1" applyAlignment="1">
      <alignment/>
    </xf>
    <xf numFmtId="0" fontId="55" fillId="0" borderId="0" xfId="0" applyFont="1" applyBorder="1" applyAlignment="1">
      <alignment horizontal="justify" vertical="top" wrapText="1"/>
    </xf>
    <xf numFmtId="0" fontId="0" fillId="33" borderId="38" xfId="0" applyFill="1" applyBorder="1" applyAlignment="1">
      <alignment/>
    </xf>
    <xf numFmtId="0" fontId="0" fillId="33" borderId="39" xfId="0" applyFill="1" applyBorder="1" applyAlignment="1">
      <alignment/>
    </xf>
    <xf numFmtId="0" fontId="0" fillId="33" borderId="39" xfId="0" applyFill="1" applyBorder="1" applyAlignment="1">
      <alignment vertical="center"/>
    </xf>
    <xf numFmtId="0" fontId="56" fillId="33" borderId="40" xfId="0" applyFont="1" applyFill="1" applyBorder="1" applyAlignment="1">
      <alignment vertical="center"/>
    </xf>
    <xf numFmtId="0" fontId="57" fillId="41" borderId="41" xfId="0" applyFont="1" applyFill="1" applyBorder="1" applyAlignment="1">
      <alignment vertical="top" wrapText="1"/>
    </xf>
    <xf numFmtId="0" fontId="0" fillId="33" borderId="42" xfId="0" applyFill="1" applyBorder="1" applyAlignment="1">
      <alignment/>
    </xf>
    <xf numFmtId="0" fontId="59" fillId="41" borderId="41" xfId="0" applyFont="1" applyFill="1" applyBorder="1" applyAlignment="1">
      <alignment vertical="top" wrapText="1"/>
    </xf>
    <xf numFmtId="0" fontId="58" fillId="41" borderId="41" xfId="0" applyFont="1" applyFill="1" applyBorder="1" applyAlignment="1">
      <alignment horizontal="center" wrapText="1"/>
    </xf>
    <xf numFmtId="0" fontId="60" fillId="41" borderId="41" xfId="0" applyFont="1" applyFill="1" applyBorder="1" applyAlignment="1">
      <alignment horizontal="center" wrapText="1"/>
    </xf>
    <xf numFmtId="0" fontId="61" fillId="41" borderId="41" xfId="0" applyFont="1" applyFill="1" applyBorder="1" applyAlignment="1">
      <alignment horizontal="center" wrapText="1"/>
    </xf>
    <xf numFmtId="0" fontId="62" fillId="41" borderId="41" xfId="0" applyFont="1" applyFill="1" applyBorder="1" applyAlignment="1">
      <alignment horizontal="center" wrapText="1"/>
    </xf>
    <xf numFmtId="0" fontId="55" fillId="0" borderId="41" xfId="0" applyFont="1" applyBorder="1" applyAlignment="1">
      <alignment vertical="top" wrapText="1"/>
    </xf>
    <xf numFmtId="3" fontId="58" fillId="0" borderId="41" xfId="0" applyNumberFormat="1" applyFont="1" applyBorder="1" applyAlignment="1">
      <alignment horizontal="center" wrapText="1"/>
    </xf>
    <xf numFmtId="173" fontId="63" fillId="0" borderId="41" xfId="0" applyNumberFormat="1" applyFont="1" applyBorder="1" applyAlignment="1">
      <alignment horizontal="center" wrapText="1"/>
    </xf>
    <xf numFmtId="3" fontId="61" fillId="36" borderId="41" xfId="0" applyNumberFormat="1" applyFont="1" applyFill="1" applyBorder="1" applyAlignment="1">
      <alignment horizontal="center" wrapText="1"/>
    </xf>
    <xf numFmtId="173" fontId="64" fillId="36" borderId="41" xfId="0" applyNumberFormat="1" applyFont="1" applyFill="1" applyBorder="1" applyAlignment="1">
      <alignment horizontal="center" wrapText="1"/>
    </xf>
    <xf numFmtId="0" fontId="55" fillId="0" borderId="0" xfId="0" applyFont="1" applyBorder="1" applyAlignment="1">
      <alignment horizontal="center" wrapText="1"/>
    </xf>
    <xf numFmtId="17" fontId="55" fillId="0" borderId="41" xfId="0" applyNumberFormat="1" applyFont="1" applyBorder="1" applyAlignment="1" quotePrefix="1">
      <alignment vertical="top" wrapText="1"/>
    </xf>
    <xf numFmtId="173" fontId="55" fillId="0" borderId="0" xfId="0" applyNumberFormat="1" applyFont="1" applyBorder="1" applyAlignment="1">
      <alignment horizontal="center" wrapText="1"/>
    </xf>
    <xf numFmtId="0" fontId="55" fillId="0" borderId="41" xfId="0" applyFont="1" applyBorder="1" applyAlignment="1" quotePrefix="1">
      <alignment vertical="top" wrapText="1"/>
    </xf>
    <xf numFmtId="0" fontId="65" fillId="34" borderId="43" xfId="0" applyFont="1" applyFill="1" applyBorder="1" applyAlignment="1">
      <alignment vertical="top" wrapText="1"/>
    </xf>
    <xf numFmtId="3" fontId="65" fillId="34" borderId="43" xfId="0" applyNumberFormat="1" applyFont="1" applyFill="1" applyBorder="1" applyAlignment="1">
      <alignment horizontal="center" wrapText="1"/>
    </xf>
    <xf numFmtId="173" fontId="66" fillId="34" borderId="43" xfId="0" applyNumberFormat="1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56" fillId="33" borderId="44" xfId="0" applyFont="1" applyFill="1" applyBorder="1" applyAlignment="1">
      <alignment vertical="center"/>
    </xf>
    <xf numFmtId="0" fontId="0" fillId="33" borderId="45" xfId="0" applyFill="1" applyBorder="1" applyAlignment="1">
      <alignment/>
    </xf>
    <xf numFmtId="0" fontId="0" fillId="33" borderId="46" xfId="0" applyFill="1" applyBorder="1" applyAlignment="1">
      <alignment/>
    </xf>
    <xf numFmtId="0" fontId="56" fillId="33" borderId="47" xfId="0" applyFont="1" applyFill="1" applyBorder="1" applyAlignment="1">
      <alignment vertical="center"/>
    </xf>
    <xf numFmtId="0" fontId="69" fillId="0" borderId="48" xfId="0" applyFont="1" applyBorder="1" applyAlignment="1">
      <alignment/>
    </xf>
    <xf numFmtId="0" fontId="69" fillId="0" borderId="49" xfId="0" applyFont="1" applyBorder="1" applyAlignment="1">
      <alignment/>
    </xf>
    <xf numFmtId="0" fontId="69" fillId="0" borderId="50" xfId="0" applyFont="1" applyBorder="1" applyAlignment="1">
      <alignment/>
    </xf>
    <xf numFmtId="0" fontId="55" fillId="0" borderId="41" xfId="0" applyFont="1" applyBorder="1" applyAlignment="1">
      <alignment wrapText="1"/>
    </xf>
    <xf numFmtId="0" fontId="55" fillId="0" borderId="41" xfId="0" applyFont="1" applyBorder="1" applyAlignment="1">
      <alignment horizontal="center" wrapText="1"/>
    </xf>
    <xf numFmtId="3" fontId="55" fillId="0" borderId="41" xfId="0" applyNumberFormat="1" applyFont="1" applyBorder="1" applyAlignment="1">
      <alignment horizontal="center" wrapText="1"/>
    </xf>
    <xf numFmtId="173" fontId="55" fillId="0" borderId="41" xfId="0" applyNumberFormat="1" applyFont="1" applyBorder="1" applyAlignment="1">
      <alignment horizontal="center" wrapText="1"/>
    </xf>
    <xf numFmtId="0" fontId="0" fillId="0" borderId="41" xfId="0" applyBorder="1" applyAlignment="1">
      <alignment/>
    </xf>
    <xf numFmtId="0" fontId="0" fillId="0" borderId="48" xfId="0" applyBorder="1" applyAlignment="1">
      <alignment/>
    </xf>
    <xf numFmtId="0" fontId="0" fillId="0" borderId="50" xfId="0" applyBorder="1" applyAlignment="1">
      <alignment/>
    </xf>
    <xf numFmtId="0" fontId="0" fillId="0" borderId="49" xfId="0" applyBorder="1" applyAlignment="1">
      <alignment/>
    </xf>
    <xf numFmtId="0" fontId="69" fillId="0" borderId="0" xfId="0" applyFont="1" applyBorder="1" applyAlignment="1">
      <alignment/>
    </xf>
    <xf numFmtId="10" fontId="55" fillId="0" borderId="41" xfId="0" applyNumberFormat="1" applyFont="1" applyBorder="1" applyAlignment="1">
      <alignment horizontal="center" wrapText="1"/>
    </xf>
    <xf numFmtId="10" fontId="55" fillId="0" borderId="0" xfId="0" applyNumberFormat="1" applyFont="1" applyBorder="1" applyAlignment="1">
      <alignment horizontal="center" wrapText="1"/>
    </xf>
    <xf numFmtId="0" fontId="0" fillId="0" borderId="41" xfId="0" applyFont="1" applyBorder="1" applyAlignment="1">
      <alignment/>
    </xf>
    <xf numFmtId="10" fontId="51" fillId="35" borderId="13" xfId="0" applyNumberFormat="1" applyFont="1" applyFill="1" applyBorder="1" applyAlignment="1">
      <alignment horizontal="center" vertical="top"/>
    </xf>
    <xf numFmtId="10" fontId="3" fillId="0" borderId="0" xfId="0" applyNumberFormat="1" applyFont="1" applyFill="1" applyAlignment="1">
      <alignment/>
    </xf>
    <xf numFmtId="3" fontId="36" fillId="35" borderId="13" xfId="0" applyNumberFormat="1" applyFont="1" applyFill="1" applyBorder="1" applyAlignment="1">
      <alignment horizontal="right" vertical="top" wrapText="1" readingOrder="1"/>
    </xf>
    <xf numFmtId="3" fontId="77" fillId="34" borderId="13" xfId="0" applyNumberFormat="1" applyFont="1" applyFill="1" applyBorder="1" applyAlignment="1">
      <alignment horizontal="right" vertical="top" wrapText="1" readingOrder="1"/>
    </xf>
    <xf numFmtId="0" fontId="38" fillId="0" borderId="33" xfId="0" applyFont="1" applyFill="1" applyBorder="1" applyAlignment="1">
      <alignment horizontal="left"/>
    </xf>
    <xf numFmtId="0" fontId="9" fillId="0" borderId="51" xfId="0" applyFont="1" applyFill="1" applyBorder="1" applyAlignment="1">
      <alignment/>
    </xf>
    <xf numFmtId="172" fontId="28" fillId="0" borderId="51" xfId="42" applyNumberFormat="1" applyFont="1" applyFill="1" applyBorder="1" applyAlignment="1">
      <alignment horizontal="right"/>
    </xf>
    <xf numFmtId="172" fontId="28" fillId="0" borderId="51" xfId="42" applyNumberFormat="1" applyFont="1" applyFill="1" applyBorder="1" applyAlignment="1">
      <alignment/>
    </xf>
    <xf numFmtId="10" fontId="49" fillId="0" borderId="52" xfId="59" applyNumberFormat="1" applyFont="1" applyFill="1" applyBorder="1" applyAlignment="1">
      <alignment/>
    </xf>
    <xf numFmtId="172" fontId="3" fillId="0" borderId="53" xfId="42" applyNumberFormat="1" applyFont="1" applyFill="1" applyBorder="1" applyAlignment="1">
      <alignment horizontal="center"/>
    </xf>
    <xf numFmtId="172" fontId="3" fillId="0" borderId="53" xfId="42" applyNumberFormat="1" applyFont="1" applyFill="1" applyBorder="1" applyAlignment="1">
      <alignment/>
    </xf>
    <xf numFmtId="3" fontId="3" fillId="0" borderId="53" xfId="42" applyNumberFormat="1" applyFont="1" applyFill="1" applyBorder="1" applyAlignment="1">
      <alignment horizontal="right"/>
    </xf>
    <xf numFmtId="172" fontId="15" fillId="0" borderId="53" xfId="42" applyNumberFormat="1" applyFont="1" applyFill="1" applyBorder="1" applyAlignment="1">
      <alignment/>
    </xf>
    <xf numFmtId="172" fontId="3" fillId="0" borderId="54" xfId="42" applyNumberFormat="1" applyFont="1" applyFill="1" applyBorder="1" applyAlignment="1">
      <alignment/>
    </xf>
    <xf numFmtId="172" fontId="5" fillId="0" borderId="55" xfId="42" applyNumberFormat="1" applyFont="1" applyFill="1" applyBorder="1" applyAlignment="1">
      <alignment/>
    </xf>
    <xf numFmtId="43" fontId="3" fillId="0" borderId="0" xfId="0" applyNumberFormat="1" applyFont="1" applyFill="1" applyAlignment="1">
      <alignment/>
    </xf>
    <xf numFmtId="0" fontId="52" fillId="0" borderId="33" xfId="0" applyFont="1" applyFill="1" applyBorder="1" applyAlignment="1">
      <alignment horizontal="left" wrapText="1"/>
    </xf>
    <xf numFmtId="0" fontId="53" fillId="0" borderId="33" xfId="0" applyFont="1" applyFill="1" applyBorder="1" applyAlignment="1">
      <alignment horizontal="left"/>
    </xf>
    <xf numFmtId="0" fontId="44" fillId="0" borderId="56" xfId="0" applyFont="1" applyFill="1" applyBorder="1" applyAlignment="1">
      <alignment/>
    </xf>
    <xf numFmtId="3" fontId="0" fillId="0" borderId="13" xfId="0" applyNumberFormat="1" applyBorder="1" applyAlignment="1">
      <alignment horizontal="left"/>
    </xf>
    <xf numFmtId="172" fontId="48" fillId="0" borderId="57" xfId="42" applyNumberFormat="1" applyFont="1" applyFill="1" applyBorder="1" applyAlignment="1">
      <alignment horizontal="left" wrapText="1"/>
    </xf>
    <xf numFmtId="9" fontId="14" fillId="41" borderId="0" xfId="59" applyFont="1" applyFill="1" applyBorder="1" applyAlignment="1">
      <alignment/>
    </xf>
    <xf numFmtId="0" fontId="0" fillId="0" borderId="0" xfId="0" applyAlignment="1">
      <alignment horizontal="center"/>
    </xf>
    <xf numFmtId="0" fontId="44" fillId="0" borderId="58" xfId="0" applyFont="1" applyFill="1" applyBorder="1" applyAlignment="1">
      <alignment/>
    </xf>
    <xf numFmtId="10" fontId="38" fillId="0" borderId="59" xfId="0" applyNumberFormat="1" applyFont="1" applyFill="1" applyBorder="1" applyAlignment="1">
      <alignment horizontal="center" vertical="center"/>
    </xf>
    <xf numFmtId="172" fontId="48" fillId="0" borderId="57" xfId="42" applyNumberFormat="1" applyFont="1" applyFill="1" applyBorder="1" applyAlignment="1">
      <alignment horizontal="left"/>
    </xf>
    <xf numFmtId="172" fontId="0" fillId="0" borderId="53" xfId="42" applyNumberFormat="1" applyFont="1" applyFill="1" applyBorder="1" applyAlignment="1">
      <alignment horizontal="center"/>
    </xf>
    <xf numFmtId="172" fontId="0" fillId="0" borderId="53" xfId="42" applyNumberFormat="1" applyFont="1" applyFill="1" applyBorder="1" applyAlignment="1">
      <alignment/>
    </xf>
    <xf numFmtId="3" fontId="0" fillId="0" borderId="53" xfId="42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3" fontId="28" fillId="0" borderId="51" xfId="0" applyNumberFormat="1" applyFont="1" applyFill="1" applyBorder="1" applyAlignment="1">
      <alignment horizontal="right"/>
    </xf>
    <xf numFmtId="3" fontId="5" fillId="0" borderId="51" xfId="0" applyNumberFormat="1" applyFont="1" applyFill="1" applyBorder="1" applyAlignment="1">
      <alignment/>
    </xf>
    <xf numFmtId="10" fontId="49" fillId="0" borderId="52" xfId="0" applyNumberFormat="1" applyFont="1" applyFill="1" applyBorder="1" applyAlignment="1">
      <alignment/>
    </xf>
    <xf numFmtId="0" fontId="5" fillId="34" borderId="0" xfId="0" applyFont="1" applyFill="1" applyBorder="1" applyAlignment="1">
      <alignment horizontal="right"/>
    </xf>
    <xf numFmtId="0" fontId="78" fillId="0" borderId="51" xfId="0" applyFont="1" applyFill="1" applyBorder="1" applyAlignment="1">
      <alignment wrapText="1"/>
    </xf>
    <xf numFmtId="172" fontId="3" fillId="0" borderId="55" xfId="42" applyNumberFormat="1" applyFont="1" applyFill="1" applyBorder="1" applyAlignment="1">
      <alignment/>
    </xf>
    <xf numFmtId="172" fontId="79" fillId="0" borderId="57" xfId="42" applyNumberFormat="1" applyFont="1" applyFill="1" applyBorder="1" applyAlignment="1">
      <alignment horizontal="left" wrapText="1"/>
    </xf>
    <xf numFmtId="0" fontId="80" fillId="0" borderId="56" xfId="0" applyFont="1" applyFill="1" applyBorder="1" applyAlignment="1">
      <alignment wrapText="1"/>
    </xf>
    <xf numFmtId="0" fontId="44" fillId="0" borderId="60" xfId="0" applyFont="1" applyFill="1" applyBorder="1" applyAlignment="1">
      <alignment/>
    </xf>
    <xf numFmtId="3" fontId="42" fillId="0" borderId="33" xfId="0" applyNumberFormat="1" applyFont="1" applyFill="1" applyBorder="1" applyAlignment="1">
      <alignment horizontal="center"/>
    </xf>
    <xf numFmtId="0" fontId="32" fillId="0" borderId="61" xfId="0" applyFont="1" applyFill="1" applyBorder="1" applyAlignment="1">
      <alignment horizontal="left" wrapText="1"/>
    </xf>
    <xf numFmtId="0" fontId="38" fillId="0" borderId="61" xfId="0" applyFont="1" applyFill="1" applyBorder="1" applyAlignment="1">
      <alignment horizontal="left"/>
    </xf>
    <xf numFmtId="3" fontId="42" fillId="0" borderId="61" xfId="0" applyNumberFormat="1" applyFont="1" applyFill="1" applyBorder="1" applyAlignment="1">
      <alignment horizontal="center" vertical="center"/>
    </xf>
    <xf numFmtId="10" fontId="38" fillId="0" borderId="62" xfId="0" applyNumberFormat="1" applyFont="1" applyFill="1" applyBorder="1" applyAlignment="1">
      <alignment horizontal="center" vertical="center"/>
    </xf>
    <xf numFmtId="0" fontId="32" fillId="0" borderId="33" xfId="0" applyFont="1" applyFill="1" applyBorder="1" applyAlignment="1">
      <alignment horizontal="left" wrapText="1"/>
    </xf>
    <xf numFmtId="3" fontId="42" fillId="0" borderId="33" xfId="0" applyNumberFormat="1" applyFont="1" applyFill="1" applyBorder="1" applyAlignment="1">
      <alignment horizontal="center" vertical="center"/>
    </xf>
    <xf numFmtId="0" fontId="45" fillId="0" borderId="58" xfId="0" applyFont="1" applyFill="1" applyBorder="1" applyAlignment="1">
      <alignment/>
    </xf>
    <xf numFmtId="3" fontId="42" fillId="0" borderId="63" xfId="0" applyNumberFormat="1" applyFont="1" applyFill="1" applyBorder="1" applyAlignment="1">
      <alignment horizontal="center" vertical="center"/>
    </xf>
    <xf numFmtId="0" fontId="52" fillId="0" borderId="63" xfId="0" applyFont="1" applyFill="1" applyBorder="1" applyAlignment="1">
      <alignment horizontal="left" wrapText="1"/>
    </xf>
    <xf numFmtId="10" fontId="49" fillId="0" borderId="51" xfId="0" applyNumberFormat="1" applyFont="1" applyFill="1" applyBorder="1" applyAlignment="1">
      <alignment/>
    </xf>
    <xf numFmtId="0" fontId="9" fillId="0" borderId="51" xfId="0" applyFont="1" applyFill="1" applyBorder="1" applyAlignment="1">
      <alignment/>
    </xf>
    <xf numFmtId="3" fontId="28" fillId="0" borderId="51" xfId="0" applyNumberFormat="1" applyFont="1" applyFill="1" applyBorder="1" applyAlignment="1">
      <alignment horizontal="right"/>
    </xf>
    <xf numFmtId="3" fontId="5" fillId="0" borderId="51" xfId="0" applyNumberFormat="1" applyFont="1" applyFill="1" applyBorder="1" applyAlignment="1">
      <alignment/>
    </xf>
    <xf numFmtId="10" fontId="49" fillId="0" borderId="51" xfId="0" applyNumberFormat="1" applyFont="1" applyFill="1" applyBorder="1" applyAlignment="1">
      <alignment/>
    </xf>
    <xf numFmtId="172" fontId="28" fillId="0" borderId="51" xfId="42" applyNumberFormat="1" applyFont="1" applyFill="1" applyBorder="1" applyAlignment="1">
      <alignment horizontal="right"/>
    </xf>
    <xf numFmtId="172" fontId="28" fillId="0" borderId="51" xfId="42" applyNumberFormat="1" applyFont="1" applyFill="1" applyBorder="1" applyAlignment="1">
      <alignment/>
    </xf>
    <xf numFmtId="10" fontId="49" fillId="0" borderId="52" xfId="59" applyNumberFormat="1" applyFont="1" applyFill="1" applyBorder="1" applyAlignment="1">
      <alignment/>
    </xf>
    <xf numFmtId="0" fontId="9" fillId="0" borderId="64" xfId="0" applyFont="1" applyFill="1" applyBorder="1" applyAlignment="1">
      <alignment/>
    </xf>
    <xf numFmtId="172" fontId="28" fillId="0" borderId="64" xfId="42" applyNumberFormat="1" applyFont="1" applyFill="1" applyBorder="1" applyAlignment="1">
      <alignment horizontal="right"/>
    </xf>
    <xf numFmtId="172" fontId="28" fillId="0" borderId="64" xfId="42" applyNumberFormat="1" applyFont="1" applyFill="1" applyBorder="1" applyAlignment="1">
      <alignment/>
    </xf>
    <xf numFmtId="10" fontId="49" fillId="0" borderId="65" xfId="59" applyNumberFormat="1" applyFont="1" applyFill="1" applyBorder="1" applyAlignment="1">
      <alignment/>
    </xf>
    <xf numFmtId="10" fontId="3" fillId="0" borderId="52" xfId="59" applyNumberFormat="1" applyFont="1" applyFill="1" applyBorder="1" applyAlignment="1">
      <alignment/>
    </xf>
    <xf numFmtId="172" fontId="81" fillId="37" borderId="53" xfId="42" applyNumberFormat="1" applyFont="1" applyFill="1" applyBorder="1" applyAlignment="1">
      <alignment horizontal="center"/>
    </xf>
    <xf numFmtId="172" fontId="81" fillId="37" borderId="53" xfId="42" applyNumberFormat="1" applyFont="1" applyFill="1" applyBorder="1" applyAlignment="1">
      <alignment/>
    </xf>
    <xf numFmtId="3" fontId="81" fillId="37" borderId="53" xfId="42" applyNumberFormat="1" applyFont="1" applyFill="1" applyBorder="1" applyAlignment="1">
      <alignment horizontal="right"/>
    </xf>
    <xf numFmtId="172" fontId="82" fillId="37" borderId="53" xfId="42" applyNumberFormat="1" applyFont="1" applyFill="1" applyBorder="1" applyAlignment="1">
      <alignment/>
    </xf>
    <xf numFmtId="3" fontId="83" fillId="37" borderId="63" xfId="0" applyNumberFormat="1" applyFont="1" applyFill="1" applyBorder="1" applyAlignment="1">
      <alignment horizontal="center"/>
    </xf>
    <xf numFmtId="0" fontId="83" fillId="37" borderId="63" xfId="0" applyFont="1" applyFill="1" applyBorder="1" applyAlignment="1">
      <alignment horizontal="left"/>
    </xf>
    <xf numFmtId="0" fontId="84" fillId="37" borderId="33" xfId="0" applyFont="1" applyFill="1" applyBorder="1" applyAlignment="1">
      <alignment horizontal="left" wrapText="1"/>
    </xf>
    <xf numFmtId="0" fontId="83" fillId="37" borderId="33" xfId="0" applyFont="1" applyFill="1" applyBorder="1" applyAlignment="1">
      <alignment horizontal="left"/>
    </xf>
    <xf numFmtId="9" fontId="23" fillId="0" borderId="0" xfId="0" applyNumberFormat="1" applyFont="1" applyFill="1" applyAlignment="1">
      <alignment horizontal="center"/>
    </xf>
    <xf numFmtId="0" fontId="30" fillId="38" borderId="0" xfId="0" applyFont="1" applyFill="1" applyAlignment="1">
      <alignment horizontal="left"/>
    </xf>
    <xf numFmtId="0" fontId="43" fillId="0" borderId="0" xfId="0" applyFont="1" applyFill="1" applyAlignment="1">
      <alignment horizontal="left"/>
    </xf>
    <xf numFmtId="0" fontId="30" fillId="38" borderId="14" xfId="0" applyFont="1" applyFill="1" applyBorder="1" applyAlignment="1">
      <alignment horizontal="left"/>
    </xf>
    <xf numFmtId="0" fontId="46" fillId="0" borderId="66" xfId="0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0" fontId="37" fillId="0" borderId="66" xfId="0" applyFont="1" applyBorder="1" applyAlignment="1">
      <alignment horizontal="center"/>
    </xf>
    <xf numFmtId="0" fontId="37" fillId="0" borderId="22" xfId="0" applyFont="1" applyBorder="1" applyAlignment="1">
      <alignment horizontal="center"/>
    </xf>
    <xf numFmtId="172" fontId="9" fillId="0" borderId="67" xfId="42" applyNumberFormat="1" applyFont="1" applyFill="1" applyBorder="1" applyAlignment="1">
      <alignment horizontal="center" vertical="center"/>
    </xf>
    <xf numFmtId="172" fontId="9" fillId="0" borderId="68" xfId="42" applyNumberFormat="1" applyFont="1" applyFill="1" applyBorder="1" applyAlignment="1">
      <alignment horizontal="center" vertical="center"/>
    </xf>
    <xf numFmtId="172" fontId="9" fillId="0" borderId="16" xfId="42" applyNumberFormat="1" applyFont="1" applyFill="1" applyBorder="1" applyAlignment="1">
      <alignment horizontal="center"/>
    </xf>
    <xf numFmtId="172" fontId="9" fillId="0" borderId="17" xfId="42" applyNumberFormat="1" applyFont="1" applyFill="1" applyBorder="1" applyAlignment="1">
      <alignment horizontal="center"/>
    </xf>
    <xf numFmtId="172" fontId="9" fillId="0" borderId="17" xfId="42" applyNumberFormat="1" applyFont="1" applyFill="1" applyBorder="1" applyAlignment="1" quotePrefix="1">
      <alignment horizontal="center"/>
    </xf>
    <xf numFmtId="172" fontId="9" fillId="0" borderId="69" xfId="42" applyNumberFormat="1" applyFont="1" applyFill="1" applyBorder="1" applyAlignment="1" quotePrefix="1">
      <alignment horizontal="center"/>
    </xf>
    <xf numFmtId="172" fontId="9" fillId="0" borderId="70" xfId="42" applyNumberFormat="1" applyFont="1" applyFill="1" applyBorder="1" applyAlignment="1">
      <alignment horizontal="center"/>
    </xf>
    <xf numFmtId="49" fontId="9" fillId="0" borderId="70" xfId="42" applyNumberFormat="1" applyFont="1" applyFill="1" applyBorder="1" applyAlignment="1">
      <alignment horizontal="center"/>
    </xf>
    <xf numFmtId="0" fontId="12" fillId="0" borderId="0" xfId="0" applyFont="1" applyFill="1" applyAlignment="1">
      <alignment horizontal="left"/>
    </xf>
    <xf numFmtId="172" fontId="9" fillId="0" borderId="71" xfId="42" applyNumberFormat="1" applyFont="1" applyFill="1" applyBorder="1" applyAlignment="1">
      <alignment horizontal="center" vertical="center"/>
    </xf>
    <xf numFmtId="172" fontId="9" fillId="0" borderId="72" xfId="42" applyNumberFormat="1" applyFont="1" applyFill="1" applyBorder="1" applyAlignment="1">
      <alignment horizontal="center" vertical="center"/>
    </xf>
    <xf numFmtId="49" fontId="9" fillId="0" borderId="70" xfId="42" applyNumberFormat="1" applyFont="1" applyFill="1" applyBorder="1" applyAlignment="1" quotePrefix="1">
      <alignment horizontal="center"/>
    </xf>
    <xf numFmtId="0" fontId="33" fillId="0" borderId="73" xfId="0" applyFont="1" applyBorder="1" applyAlignment="1">
      <alignment horizontal="center"/>
    </xf>
    <xf numFmtId="0" fontId="33" fillId="0" borderId="74" xfId="0" applyFont="1" applyBorder="1" applyAlignment="1">
      <alignment horizontal="center"/>
    </xf>
    <xf numFmtId="0" fontId="33" fillId="0" borderId="75" xfId="0" applyFont="1" applyBorder="1" applyAlignment="1">
      <alignment horizontal="center"/>
    </xf>
    <xf numFmtId="0" fontId="54" fillId="0" borderId="0" xfId="0" applyFont="1" applyAlignment="1">
      <alignment horizontal="center" vertical="center" wrapText="1"/>
    </xf>
    <xf numFmtId="0" fontId="58" fillId="41" borderId="41" xfId="0" applyFont="1" applyFill="1" applyBorder="1" applyAlignment="1">
      <alignment horizontal="center" vertical="top" wrapText="1"/>
    </xf>
    <xf numFmtId="0" fontId="59" fillId="41" borderId="41" xfId="0" applyFont="1" applyFill="1" applyBorder="1" applyAlignment="1">
      <alignment horizontal="center" vertical="top" wrapText="1"/>
    </xf>
    <xf numFmtId="0" fontId="68" fillId="37" borderId="76" xfId="0" applyFont="1" applyFill="1" applyBorder="1" applyAlignment="1">
      <alignment horizontal="center" vertical="center" wrapText="1"/>
    </xf>
    <xf numFmtId="0" fontId="68" fillId="37" borderId="77" xfId="0" applyFont="1" applyFill="1" applyBorder="1" applyAlignment="1">
      <alignment horizontal="center" vertical="center" wrapText="1"/>
    </xf>
    <xf numFmtId="0" fontId="68" fillId="37" borderId="78" xfId="0" applyFont="1" applyFill="1" applyBorder="1" applyAlignment="1">
      <alignment horizontal="center" vertical="center" wrapText="1"/>
    </xf>
    <xf numFmtId="0" fontId="68" fillId="37" borderId="79" xfId="0" applyFont="1" applyFill="1" applyBorder="1" applyAlignment="1">
      <alignment horizontal="center" vertical="center" wrapText="1"/>
    </xf>
    <xf numFmtId="0" fontId="68" fillId="37" borderId="80" xfId="0" applyFont="1" applyFill="1" applyBorder="1" applyAlignment="1">
      <alignment horizontal="center" vertical="center" wrapText="1"/>
    </xf>
    <xf numFmtId="0" fontId="68" fillId="37" borderId="81" xfId="0" applyFont="1" applyFill="1" applyBorder="1" applyAlignment="1">
      <alignment horizontal="center" vertical="center" wrapText="1"/>
    </xf>
    <xf numFmtId="0" fontId="67" fillId="37" borderId="82" xfId="0" applyFont="1" applyFill="1" applyBorder="1" applyAlignment="1">
      <alignment horizontal="center" vertical="center"/>
    </xf>
    <xf numFmtId="0" fontId="67" fillId="37" borderId="83" xfId="0" applyFont="1" applyFill="1" applyBorder="1" applyAlignment="1">
      <alignment horizontal="center" vertical="center"/>
    </xf>
    <xf numFmtId="0" fontId="67" fillId="37" borderId="84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4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AgeSexBreakdown_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Population Summary</a:t>
            </a:r>
          </a:p>
        </c:rich>
      </c:tx>
      <c:layout>
        <c:manualLayout>
          <c:xMode val="factor"/>
          <c:yMode val="factor"/>
          <c:x val="-0.01875"/>
          <c:y val="-0.01675"/>
        </c:manualLayout>
      </c:layout>
      <c:spPr>
        <a:solidFill>
          <a:srgbClr val="FFFF00"/>
        </a:solidFill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5"/>
          <c:y val="0.286"/>
          <c:w val="0.78975"/>
          <c:h val="0.3032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numFmt formatCode="0.0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 </c:separator>
          </c:dLbls>
          <c:cat>
            <c:strRef>
              <c:f>PopulationSummary!$B$11:$B$25</c:f>
              <c:strCache/>
            </c:strRef>
          </c:cat>
          <c:val>
            <c:numRef>
              <c:f>PopulationSummary!$D$11:$D$25</c:f>
              <c:numCache/>
            </c:numRef>
          </c:val>
        </c:ser>
      </c:pie3DChart>
      <c:spPr>
        <a:gradFill rotWithShape="1">
          <a:gsLst>
            <a:gs pos="0">
              <a:srgbClr val="FFFFFF"/>
            </a:gs>
            <a:gs pos="100000">
              <a:srgbClr val="989898"/>
            </a:gs>
          </a:gsLst>
          <a:lin ang="5400000" scaled="1"/>
        </a:gra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185"/>
          <c:w val="0.82025"/>
          <c:h val="0.93175"/>
        </c:manualLayout>
      </c:layout>
      <c:lineChart>
        <c:grouping val="standard"/>
        <c:varyColors val="0"/>
        <c:ser>
          <c:idx val="0"/>
          <c:order val="0"/>
          <c:tx>
            <c:strRef>
              <c:f>'By COO'!#REF!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#,##0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'By COO'!#REF!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'By COO'!#REF!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'By COO'!#REF!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66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2060"/>
              </a:solidFill>
              <a:ln>
                <a:solidFill>
                  <a:srgbClr val="996633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'By COO'!#REF!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'By COO'!#REF!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'By COO'!#REF!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9933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'By COO'!#REF!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'By COO'!#REF!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6963837"/>
        <c:axId val="42912486"/>
      </c:lineChart>
      <c:catAx>
        <c:axId val="5696383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42912486"/>
        <c:crosses val="autoZero"/>
        <c:auto val="0"/>
        <c:lblOffset val="100"/>
        <c:tickLblSkip val="1"/>
        <c:noMultiLvlLbl val="0"/>
      </c:catAx>
      <c:valAx>
        <c:axId val="4291248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cross"/>
        <c:minorTickMark val="in"/>
        <c:tickLblPos val="nextTo"/>
        <c:spPr>
          <a:ln w="3175">
            <a:solidFill>
              <a:srgbClr val="808080"/>
            </a:solidFill>
          </a:ln>
        </c:spPr>
        <c:crossAx val="5696383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666699"/>
          </a:solidFill>
        </a:ln>
      </c:spPr>
    </c:plotArea>
    <c:legend>
      <c:legendPos val="r"/>
      <c:layout>
        <c:manualLayout>
          <c:xMode val="edge"/>
          <c:yMode val="edge"/>
          <c:x val="0.904"/>
          <c:y val="0.01275"/>
          <c:w val="0.096"/>
          <c:h val="0.89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1125"/>
          <c:w val="0.844"/>
          <c:h val="0.93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invertIfNegative val="0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invertIfNegative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-22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2DCDB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-22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2DCDB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-22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2DCDB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solidFill>
                <a:srgbClr val="F2DCDB"/>
              </a:solidFill>
              <a:ln w="3175">
                <a:noFill/>
              </a:ln>
            </c:spPr>
            <c:txPr>
              <a:bodyPr vert="horz" rot="-2220000" anchor="ctr"/>
              <a:lstStyle/>
              <a:p>
                <a:pPr algn="ctr">
                  <a:defRPr lang="en-US" cap="none" sz="1200" b="1" i="0" u="none" baseline="0">
                    <a:solidFill>
                      <a:srgbClr val="000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'By COO'!$C$21:$C$30</c:f>
              <c:strCache/>
            </c:strRef>
          </c:cat>
          <c:val>
            <c:numRef>
              <c:f>'By COO'!$D$21:$D$30</c:f>
              <c:numCache/>
            </c:numRef>
          </c:val>
        </c:ser>
        <c:gapWidth val="100"/>
        <c:axId val="50668055"/>
        <c:axId val="53359312"/>
      </c:barChart>
      <c:catAx>
        <c:axId val="506680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3359312"/>
        <c:crosses val="autoZero"/>
        <c:auto val="1"/>
        <c:lblOffset val="100"/>
        <c:tickLblSkip val="1"/>
        <c:noMultiLvlLbl val="0"/>
      </c:catAx>
      <c:valAx>
        <c:axId val="533593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66805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zero"/>
    <c:showDLblsOverMax val="0"/>
  </c:chart>
  <c:spPr>
    <a:gradFill rotWithShape="1">
      <a:gsLst>
        <a:gs pos="0">
          <a:srgbClr val="DFDFDF"/>
        </a:gs>
        <a:gs pos="100000">
          <a:srgbClr val="C0C0C0"/>
        </a:gs>
      </a:gsLst>
      <a:path path="rect">
        <a:fillToRect l="50000" t="50000" r="50000" b="50000"/>
      </a:path>
    </a:gra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185"/>
          <c:w val="0.82025"/>
          <c:h val="0.93175"/>
        </c:manualLayout>
      </c:layout>
      <c:lineChart>
        <c:grouping val="standard"/>
        <c:varyColors val="0"/>
        <c:ser>
          <c:idx val="0"/>
          <c:order val="0"/>
          <c:tx>
            <c:strRef>
              <c:f>'[1]By COO'!#REF!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#,##0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'[1]By COO'!#REF!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'[1]By COO'!#REF!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'[1]By COO'!#REF!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66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2060"/>
              </a:solidFill>
              <a:ln>
                <a:solidFill>
                  <a:srgbClr val="996633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'[1]By COO'!#REF!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'[1]By COO'!#REF!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'[1]By COO'!#REF!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9933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'[1]By COO'!#REF!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'[1]By COO'!#REF!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10471761"/>
        <c:axId val="27136986"/>
      </c:lineChart>
      <c:catAx>
        <c:axId val="1047176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27136986"/>
        <c:crosses val="autoZero"/>
        <c:auto val="0"/>
        <c:lblOffset val="100"/>
        <c:tickLblSkip val="1"/>
        <c:noMultiLvlLbl val="0"/>
      </c:catAx>
      <c:valAx>
        <c:axId val="2713698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cross"/>
        <c:minorTickMark val="in"/>
        <c:tickLblPos val="nextTo"/>
        <c:spPr>
          <a:ln w="3175">
            <a:solidFill>
              <a:srgbClr val="808080"/>
            </a:solidFill>
          </a:ln>
        </c:spPr>
        <c:crossAx val="104717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666699"/>
          </a:solidFill>
        </a:ln>
      </c:spPr>
    </c:plotArea>
    <c:legend>
      <c:legendPos val="r"/>
      <c:layout>
        <c:manualLayout>
          <c:xMode val="edge"/>
          <c:yMode val="edge"/>
          <c:x val="0.904"/>
          <c:y val="0.01275"/>
          <c:w val="0.096"/>
          <c:h val="0.89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052"/>
          <c:w val="0.844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'By COO'!$C$20</c:f>
              <c:strCache>
                <c:ptCount val="1"/>
                <c:pt idx="0">
                  <c:v>COO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invertIfNegative val="0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invertIfNegative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-22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" sourceLinked="0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-22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" sourceLinked="0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-22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" sourceLinked="0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-2220000" anchor="ctr"/>
              <a:lstStyle/>
              <a:p>
                <a:pPr algn="ctr">
                  <a:defRPr lang="en-US" cap="none" sz="1200" b="1" i="0" u="none" baseline="0">
                    <a:solidFill>
                      <a:srgbClr val="000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'By COO'!$C$21:$C$30</c:f>
              <c:strCache/>
            </c:strRef>
          </c:cat>
          <c:val>
            <c:numRef>
              <c:f>'By COO'!$D$21:$D$30</c:f>
              <c:numCache/>
            </c:numRef>
          </c:val>
        </c:ser>
        <c:gapWidth val="100"/>
        <c:axId val="42906283"/>
        <c:axId val="50612228"/>
      </c:barChart>
      <c:catAx>
        <c:axId val="429062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0612228"/>
        <c:crosses val="autoZero"/>
        <c:auto val="1"/>
        <c:lblOffset val="100"/>
        <c:tickLblSkip val="1"/>
        <c:noMultiLvlLbl val="0"/>
      </c:catAx>
      <c:valAx>
        <c:axId val="506122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90628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zero"/>
    <c:showDLblsOverMax val="0"/>
  </c:chart>
  <c:spPr>
    <a:gradFill rotWithShape="1">
      <a:gsLst>
        <a:gs pos="0">
          <a:srgbClr val="DFDFDF"/>
        </a:gs>
        <a:gs pos="100000">
          <a:srgbClr val="C0C0C0"/>
        </a:gs>
      </a:gsLst>
      <a:path path="rect">
        <a:fillToRect l="50000" t="50000" r="50000" b="50000"/>
      </a:path>
    </a:gra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"/>
          <c:y val="0"/>
          <c:w val="0.85925"/>
          <c:h val="0.94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AgeSexBreakdown!$N$7</c:f>
              <c:strCache>
                <c:ptCount val="1"/>
                <c:pt idx="0">
                  <c:v>F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AgeSexBreakdown!$B$8:$B$22</c:f>
              <c:strCache/>
            </c:strRef>
          </c:cat>
          <c:val>
            <c:numRef>
              <c:f>AgeSexBreakdown!$N$8:$N$22</c:f>
              <c:numCache/>
            </c:numRef>
          </c:val>
        </c:ser>
        <c:ser>
          <c:idx val="1"/>
          <c:order val="1"/>
          <c:tx>
            <c:strRef>
              <c:f>AgeSexBreakdown!$O$7</c:f>
              <c:strCache>
                <c:ptCount val="1"/>
                <c:pt idx="0">
                  <c:v>M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AgeSexBreakdown!$O$8:$O$22</c:f>
              <c:numCache/>
            </c:numRef>
          </c:val>
        </c:ser>
        <c:axId val="52856869"/>
        <c:axId val="5949774"/>
      </c:barChart>
      <c:catAx>
        <c:axId val="528568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49774"/>
        <c:crosses val="autoZero"/>
        <c:auto val="1"/>
        <c:lblOffset val="100"/>
        <c:tickLblSkip val="1"/>
        <c:noMultiLvlLbl val="0"/>
      </c:catAx>
      <c:valAx>
        <c:axId val="59497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Individuals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04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856869"/>
        <c:crossesAt val="1"/>
        <c:crossBetween val="between"/>
        <c:dispUnits/>
        <c:majorUnit val="23135.842800000002"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075"/>
          <c:y val="0.5885"/>
          <c:w val="0.035"/>
          <c:h val="0.11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2</xdr:col>
      <xdr:colOff>857250</xdr:colOff>
      <xdr:row>3</xdr:row>
      <xdr:rowOff>9525</xdr:rowOff>
    </xdr:to>
    <xdr:pic>
      <xdr:nvPicPr>
        <xdr:cNvPr id="1" name="Picture 5" descr="ColVsH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3717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</xdr:colOff>
      <xdr:row>9</xdr:row>
      <xdr:rowOff>0</xdr:rowOff>
    </xdr:from>
    <xdr:to>
      <xdr:col>16</xdr:col>
      <xdr:colOff>495300</xdr:colOff>
      <xdr:row>51</xdr:row>
      <xdr:rowOff>38100</xdr:rowOff>
    </xdr:to>
    <xdr:graphicFrame>
      <xdr:nvGraphicFramePr>
        <xdr:cNvPr id="2" name="Chart 3"/>
        <xdr:cNvGraphicFramePr/>
      </xdr:nvGraphicFramePr>
      <xdr:xfrm>
        <a:off x="3752850" y="809625"/>
        <a:ext cx="6696075" cy="6905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0</xdr:row>
      <xdr:rowOff>0</xdr:rowOff>
    </xdr:from>
    <xdr:to>
      <xdr:col>2</xdr:col>
      <xdr:colOff>857250</xdr:colOff>
      <xdr:row>3</xdr:row>
      <xdr:rowOff>9525</xdr:rowOff>
    </xdr:to>
    <xdr:pic>
      <xdr:nvPicPr>
        <xdr:cNvPr id="3" name="Picture 5" descr="ColVsH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3717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0.105</cdr:x>
      <cdr:y>-0.05475</cdr:y>
    </cdr:from>
    <cdr:to>
      <cdr:x>0.82125</cdr:x>
      <cdr:y>0.31025</cdr:y>
    </cdr:to>
    <cdr:sp>
      <cdr:nvSpPr>
        <cdr:cNvPr id="1" name="TextBox 1"/>
        <cdr:cNvSpPr txBox="1">
          <a:spLocks noChangeArrowheads="1"/>
        </cdr:cNvSpPr>
      </cdr:nvSpPr>
      <cdr:spPr>
        <a:xfrm>
          <a:off x="866775" y="-38099"/>
          <a:ext cx="59531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0.1625</cdr:x>
      <cdr:y>-0.04225</cdr:y>
    </cdr:from>
    <cdr:to>
      <cdr:x>0.87325</cdr:x>
      <cdr:y>0.32575</cdr:y>
    </cdr:to>
    <cdr:sp>
      <cdr:nvSpPr>
        <cdr:cNvPr id="2" name="TextBox 2"/>
        <cdr:cNvSpPr txBox="1">
          <a:spLocks noChangeArrowheads="1"/>
        </cdr:cNvSpPr>
      </cdr:nvSpPr>
      <cdr:spPr>
        <a:xfrm>
          <a:off x="1343025" y="-28574"/>
          <a:ext cx="59055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0.105</cdr:x>
      <cdr:y>-0.05475</cdr:y>
    </cdr:from>
    <cdr:to>
      <cdr:x>0.82125</cdr:x>
      <cdr:y>0.31025</cdr:y>
    </cdr:to>
    <cdr:sp>
      <cdr:nvSpPr>
        <cdr:cNvPr id="1" name="TextBox 1"/>
        <cdr:cNvSpPr txBox="1">
          <a:spLocks noChangeArrowheads="1"/>
        </cdr:cNvSpPr>
      </cdr:nvSpPr>
      <cdr:spPr>
        <a:xfrm>
          <a:off x="866775" y="-38099"/>
          <a:ext cx="59531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0.1625</cdr:x>
      <cdr:y>-0.04225</cdr:y>
    </cdr:from>
    <cdr:to>
      <cdr:x>0.87325</cdr:x>
      <cdr:y>0.32575</cdr:y>
    </cdr:to>
    <cdr:sp>
      <cdr:nvSpPr>
        <cdr:cNvPr id="2" name="TextBox 2"/>
        <cdr:cNvSpPr txBox="1">
          <a:spLocks noChangeArrowheads="1"/>
        </cdr:cNvSpPr>
      </cdr:nvSpPr>
      <cdr:spPr>
        <a:xfrm>
          <a:off x="1343025" y="-28574"/>
          <a:ext cx="59055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42</xdr:col>
      <xdr:colOff>542925</xdr:colOff>
      <xdr:row>10</xdr:row>
      <xdr:rowOff>76200</xdr:rowOff>
    </xdr:from>
    <xdr:to>
      <xdr:col>56</xdr:col>
      <xdr:colOff>323850</xdr:colOff>
      <xdr:row>14</xdr:row>
      <xdr:rowOff>0</xdr:rowOff>
    </xdr:to>
    <xdr:graphicFrame>
      <xdr:nvGraphicFramePr>
        <xdr:cNvPr id="1" name="Chart 2"/>
        <xdr:cNvGraphicFramePr/>
      </xdr:nvGraphicFramePr>
      <xdr:xfrm>
        <a:off x="20735925" y="2743200"/>
        <a:ext cx="8315325" cy="83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2</xdr:row>
      <xdr:rowOff>19050</xdr:rowOff>
    </xdr:from>
    <xdr:to>
      <xdr:col>28</xdr:col>
      <xdr:colOff>285750</xdr:colOff>
      <xdr:row>18</xdr:row>
      <xdr:rowOff>152400</xdr:rowOff>
    </xdr:to>
    <xdr:graphicFrame>
      <xdr:nvGraphicFramePr>
        <xdr:cNvPr id="2" name="Chart 1"/>
        <xdr:cNvGraphicFramePr/>
      </xdr:nvGraphicFramePr>
      <xdr:xfrm>
        <a:off x="47625" y="628650"/>
        <a:ext cx="11896725" cy="3438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42</xdr:col>
      <xdr:colOff>542925</xdr:colOff>
      <xdr:row>10</xdr:row>
      <xdr:rowOff>76200</xdr:rowOff>
    </xdr:from>
    <xdr:to>
      <xdr:col>56</xdr:col>
      <xdr:colOff>323850</xdr:colOff>
      <xdr:row>14</xdr:row>
      <xdr:rowOff>0</xdr:rowOff>
    </xdr:to>
    <xdr:graphicFrame>
      <xdr:nvGraphicFramePr>
        <xdr:cNvPr id="3" name="Chart 2"/>
        <xdr:cNvGraphicFramePr/>
      </xdr:nvGraphicFramePr>
      <xdr:xfrm>
        <a:off x="20735925" y="2743200"/>
        <a:ext cx="8315325" cy="838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47625</xdr:colOff>
      <xdr:row>2</xdr:row>
      <xdr:rowOff>19050</xdr:rowOff>
    </xdr:from>
    <xdr:to>
      <xdr:col>28</xdr:col>
      <xdr:colOff>285750</xdr:colOff>
      <xdr:row>18</xdr:row>
      <xdr:rowOff>152400</xdr:rowOff>
    </xdr:to>
    <xdr:graphicFrame>
      <xdr:nvGraphicFramePr>
        <xdr:cNvPr id="4" name="Chart 1"/>
        <xdr:cNvGraphicFramePr/>
      </xdr:nvGraphicFramePr>
      <xdr:xfrm>
        <a:off x="47625" y="628650"/>
        <a:ext cx="11896725" cy="3438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3</xdr:col>
      <xdr:colOff>266700</xdr:colOff>
      <xdr:row>3</xdr:row>
      <xdr:rowOff>152400</xdr:rowOff>
    </xdr:to>
    <xdr:pic>
      <xdr:nvPicPr>
        <xdr:cNvPr id="1" name="Picture 5" descr="ColVsH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9240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24</xdr:row>
      <xdr:rowOff>66675</xdr:rowOff>
    </xdr:from>
    <xdr:to>
      <xdr:col>15</xdr:col>
      <xdr:colOff>666750</xdr:colOff>
      <xdr:row>44</xdr:row>
      <xdr:rowOff>142875</xdr:rowOff>
    </xdr:to>
    <xdr:graphicFrame>
      <xdr:nvGraphicFramePr>
        <xdr:cNvPr id="2" name="Chart 6"/>
        <xdr:cNvGraphicFramePr/>
      </xdr:nvGraphicFramePr>
      <xdr:xfrm>
        <a:off x="342900" y="4171950"/>
        <a:ext cx="9886950" cy="3743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57150</xdr:rowOff>
    </xdr:from>
    <xdr:to>
      <xdr:col>4</xdr:col>
      <xdr:colOff>200025</xdr:colOff>
      <xdr:row>0</xdr:row>
      <xdr:rowOff>695325</xdr:rowOff>
    </xdr:to>
    <xdr:pic>
      <xdr:nvPicPr>
        <xdr:cNvPr id="1" name="Picture 5" descr="ColVsH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57150"/>
          <a:ext cx="8096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UNHCRU~1\LOCALS~1\Temp\XPGrpWise\Monthly%20reports\Population%20of%20concern%20as%20of%2031%20December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UNHCRU~1\LOCALS~1\Temp\XPGrpWise\Book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OCUME~1\UNHCRU~1\LOCALS~1\Temp\GWViewer\Pop.%20Of%20Conceren%20to%20UNHCR%20as%20of%20November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pulationSummary"/>
      <sheetName val="By CO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P Need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thinicity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geSexBreakdown (2)"/>
      <sheetName val="PopulationSummary"/>
      <sheetName val="Population Change"/>
      <sheetName val="By COO"/>
      <sheetName val="AgeSexBreakdown"/>
      <sheetName val="CampAgeSex"/>
      <sheetName val="Ethinicity"/>
      <sheetName val="SP Need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2:T77"/>
  <sheetViews>
    <sheetView showGridLines="0" tabSelected="1" zoomScalePageLayoutView="0" workbookViewId="0" topLeftCell="A1">
      <selection activeCell="K55" sqref="K55"/>
    </sheetView>
  </sheetViews>
  <sheetFormatPr defaultColWidth="9.140625" defaultRowHeight="12.75"/>
  <cols>
    <col min="1" max="1" width="0.85546875" style="9" customWidth="1"/>
    <col min="2" max="2" width="22.28125" style="9" customWidth="1"/>
    <col min="3" max="3" width="13.8515625" style="9" customWidth="1"/>
    <col min="4" max="4" width="10.28125" style="9" customWidth="1"/>
    <col min="5" max="5" width="8.140625" style="9" customWidth="1"/>
    <col min="6" max="6" width="3.28125" style="9" customWidth="1"/>
    <col min="7" max="7" width="4.421875" style="23" customWidth="1"/>
    <col min="8" max="8" width="9.421875" style="9" customWidth="1"/>
    <col min="9" max="9" width="8.7109375" style="9" customWidth="1"/>
    <col min="10" max="10" width="9.140625" style="9" customWidth="1"/>
    <col min="11" max="11" width="9.28125" style="9" customWidth="1"/>
    <col min="12" max="12" width="9.140625" style="9" customWidth="1"/>
    <col min="13" max="13" width="12.00390625" style="9" customWidth="1"/>
    <col min="14" max="14" width="10.140625" style="9" customWidth="1"/>
    <col min="15" max="17" width="9.140625" style="9" customWidth="1"/>
    <col min="18" max="18" width="10.57421875" style="9" bestFit="1" customWidth="1"/>
    <col min="19" max="16384" width="9.140625" style="9" customWidth="1"/>
  </cols>
  <sheetData>
    <row r="2" spans="7:8" ht="12.75">
      <c r="G2" s="9"/>
      <c r="H2" s="14"/>
    </row>
    <row r="4" ht="0.75" customHeight="1">
      <c r="R4" s="84"/>
    </row>
    <row r="5" ht="1.5" customHeight="1"/>
    <row r="6" spans="2:11" ht="20.25">
      <c r="B6" s="10" t="s">
        <v>14</v>
      </c>
      <c r="D6" s="261" t="s">
        <v>94</v>
      </c>
      <c r="E6" s="261"/>
      <c r="F6" s="261"/>
      <c r="G6" s="261"/>
      <c r="H6" s="261"/>
      <c r="J6" s="17"/>
      <c r="K6" s="17"/>
    </row>
    <row r="7" ht="4.5" customHeight="1" hidden="1"/>
    <row r="8" spans="2:12" ht="5.25" customHeight="1" hidden="1">
      <c r="B8" s="11"/>
      <c r="C8" s="11"/>
      <c r="D8" s="11"/>
      <c r="E8" s="12"/>
      <c r="K8" s="17"/>
      <c r="L8" s="17"/>
    </row>
    <row r="9" ht="3" customHeight="1" thickBot="1">
      <c r="H9" s="17"/>
    </row>
    <row r="10" spans="2:7" ht="12.75">
      <c r="B10" s="89" t="s">
        <v>12</v>
      </c>
      <c r="C10" s="90" t="s">
        <v>0</v>
      </c>
      <c r="D10" s="91" t="s">
        <v>1</v>
      </c>
      <c r="E10" s="92" t="s">
        <v>4</v>
      </c>
      <c r="F10" s="24"/>
      <c r="G10" s="9"/>
    </row>
    <row r="11" spans="2:18" ht="12.75">
      <c r="B11" s="194" t="s">
        <v>2</v>
      </c>
      <c r="C11" s="219">
        <v>1231</v>
      </c>
      <c r="D11" s="220">
        <v>2389</v>
      </c>
      <c r="E11" s="238">
        <f aca="true" t="shared" si="0" ref="E11:E25">D11/$D$26</f>
        <v>0.010923689637355452</v>
      </c>
      <c r="F11" s="24"/>
      <c r="G11" s="9"/>
      <c r="P11" s="17"/>
      <c r="Q11" s="17"/>
      <c r="R11" s="17"/>
    </row>
    <row r="12" spans="2:18" ht="12.75">
      <c r="B12" s="239" t="s">
        <v>74</v>
      </c>
      <c r="C12" s="240">
        <v>8473</v>
      </c>
      <c r="D12" s="241">
        <v>10125</v>
      </c>
      <c r="E12" s="242">
        <f t="shared" si="0"/>
        <v>0.046296507985861844</v>
      </c>
      <c r="F12" s="24"/>
      <c r="G12" s="9"/>
      <c r="P12" s="17"/>
      <c r="Q12" s="17"/>
      <c r="R12" s="17"/>
    </row>
    <row r="13" spans="2:16" ht="11.25" customHeight="1">
      <c r="B13" s="239" t="s">
        <v>73</v>
      </c>
      <c r="C13" s="243">
        <v>10840</v>
      </c>
      <c r="D13" s="244">
        <v>13289</v>
      </c>
      <c r="E13" s="245">
        <f t="shared" si="0"/>
        <v>0.06076388095053018</v>
      </c>
      <c r="F13" s="25"/>
      <c r="G13" s="9"/>
      <c r="P13" s="17"/>
    </row>
    <row r="14" spans="2:7" ht="12.75">
      <c r="B14" s="246" t="s">
        <v>18</v>
      </c>
      <c r="C14" s="247">
        <v>5022</v>
      </c>
      <c r="D14" s="248">
        <v>8734</v>
      </c>
      <c r="E14" s="249">
        <f t="shared" si="0"/>
        <v>0.03993616797516221</v>
      </c>
      <c r="F14" s="25"/>
      <c r="G14" s="9"/>
    </row>
    <row r="15" spans="1:17" s="126" customFormat="1" ht="12.75">
      <c r="A15" s="124"/>
      <c r="B15" s="194" t="s">
        <v>21</v>
      </c>
      <c r="C15" s="195">
        <v>4984</v>
      </c>
      <c r="D15" s="196">
        <v>15297</v>
      </c>
      <c r="E15" s="197">
        <f t="shared" si="0"/>
        <v>0.06994545013923247</v>
      </c>
      <c r="F15" s="125"/>
      <c r="Q15" s="127"/>
    </row>
    <row r="16" spans="2:17" ht="12.75">
      <c r="B16" s="239" t="s">
        <v>11</v>
      </c>
      <c r="C16" s="243">
        <v>4721</v>
      </c>
      <c r="D16" s="244">
        <v>22282</v>
      </c>
      <c r="E16" s="245">
        <f t="shared" si="0"/>
        <v>0.10188432503120727</v>
      </c>
      <c r="F16" s="25"/>
      <c r="G16" s="9"/>
      <c r="Q16" s="84"/>
    </row>
    <row r="17" spans="2:7" ht="12.75">
      <c r="B17" s="246" t="s">
        <v>13</v>
      </c>
      <c r="C17" s="247">
        <v>1689</v>
      </c>
      <c r="D17" s="248">
        <v>3865</v>
      </c>
      <c r="E17" s="249">
        <f t="shared" si="0"/>
        <v>0.017672691690405536</v>
      </c>
      <c r="F17" s="25"/>
      <c r="G17" s="9"/>
    </row>
    <row r="18" spans="2:18" ht="12.75">
      <c r="B18" s="194" t="s">
        <v>20</v>
      </c>
      <c r="C18" s="195">
        <v>631</v>
      </c>
      <c r="D18" s="196">
        <v>2757</v>
      </c>
      <c r="E18" s="197">
        <f t="shared" si="0"/>
        <v>0.012606367656002085</v>
      </c>
      <c r="F18" s="123"/>
      <c r="G18" s="9"/>
      <c r="P18" s="17"/>
      <c r="R18" s="17"/>
    </row>
    <row r="19" spans="2:7" ht="12.75">
      <c r="B19" s="239" t="s">
        <v>32</v>
      </c>
      <c r="C19" s="247">
        <v>2561</v>
      </c>
      <c r="D19" s="248">
        <v>13226</v>
      </c>
      <c r="E19" s="242">
        <f t="shared" si="0"/>
        <v>0.060475813789729264</v>
      </c>
      <c r="F19" s="222"/>
      <c r="G19" s="9"/>
    </row>
    <row r="20" spans="2:17" ht="12.75">
      <c r="B20" s="239" t="s">
        <v>16</v>
      </c>
      <c r="C20" s="243">
        <v>2135</v>
      </c>
      <c r="D20" s="244">
        <v>16716</v>
      </c>
      <c r="E20" s="245">
        <f t="shared" si="0"/>
        <v>0.07643381999917695</v>
      </c>
      <c r="F20" s="25"/>
      <c r="G20" s="9"/>
      <c r="P20" s="17"/>
      <c r="Q20" s="17"/>
    </row>
    <row r="21" spans="2:20" ht="12.75">
      <c r="B21" s="246" t="s">
        <v>25</v>
      </c>
      <c r="C21" s="243">
        <v>2926</v>
      </c>
      <c r="D21" s="244">
        <v>11456</v>
      </c>
      <c r="E21" s="249">
        <f t="shared" si="0"/>
        <v>0.05238249831960823</v>
      </c>
      <c r="F21" s="25"/>
      <c r="G21" s="9"/>
      <c r="Q21" s="84"/>
      <c r="R21" s="17"/>
      <c r="T21" s="17"/>
    </row>
    <row r="22" spans="1:18" s="126" customFormat="1" ht="12.75">
      <c r="A22" s="124"/>
      <c r="B22" s="194" t="s">
        <v>59</v>
      </c>
      <c r="C22" s="219">
        <v>9214</v>
      </c>
      <c r="D22" s="220">
        <v>36940</v>
      </c>
      <c r="E22" s="221">
        <f t="shared" si="0"/>
        <v>0.16890795111088758</v>
      </c>
      <c r="F22" s="210"/>
      <c r="P22" s="9"/>
      <c r="Q22" s="84"/>
      <c r="R22" s="17"/>
    </row>
    <row r="23" spans="2:7" ht="12.75">
      <c r="B23" s="239" t="s">
        <v>69</v>
      </c>
      <c r="C23" s="195">
        <v>9649</v>
      </c>
      <c r="D23" s="196">
        <v>39134</v>
      </c>
      <c r="E23" s="250">
        <f t="shared" si="0"/>
        <v>0.17894000429814494</v>
      </c>
      <c r="F23" s="25"/>
      <c r="G23" s="9"/>
    </row>
    <row r="24" spans="2:7" ht="12.75">
      <c r="B24" s="239" t="s">
        <v>97</v>
      </c>
      <c r="C24" s="195">
        <v>1611</v>
      </c>
      <c r="D24" s="196">
        <v>7489</v>
      </c>
      <c r="E24" s="250">
        <f t="shared" si="0"/>
        <v>0.03424341217838216</v>
      </c>
      <c r="F24" s="25"/>
      <c r="G24" s="9"/>
    </row>
    <row r="25" spans="2:16" ht="22.5" customHeight="1">
      <c r="B25" s="223" t="s">
        <v>98</v>
      </c>
      <c r="C25" s="195">
        <v>4300</v>
      </c>
      <c r="D25" s="196">
        <v>15000</v>
      </c>
      <c r="E25" s="197">
        <f t="shared" si="0"/>
        <v>0.06858741923831385</v>
      </c>
      <c r="F25" s="25"/>
      <c r="G25" s="9"/>
      <c r="P25" s="17"/>
    </row>
    <row r="26" spans="2:17" ht="13.5" thickBot="1">
      <c r="B26" s="85" t="s">
        <v>3</v>
      </c>
      <c r="C26" s="86">
        <f>SUM(C11:C25)</f>
        <v>69987</v>
      </c>
      <c r="D26" s="87">
        <f>SUM(D11:D25)</f>
        <v>218699</v>
      </c>
      <c r="E26" s="88">
        <f>SUM(E11:E25)</f>
        <v>1</v>
      </c>
      <c r="F26" s="25"/>
      <c r="G26" s="9"/>
      <c r="P26" s="17"/>
      <c r="Q26" s="84"/>
    </row>
    <row r="27" spans="2:17" ht="15.75" customHeight="1">
      <c r="B27" s="103" t="s">
        <v>29</v>
      </c>
      <c r="C27" s="104">
        <f>C37/D26</f>
        <v>0.6431533751869007</v>
      </c>
      <c r="D27" s="262" t="s">
        <v>22</v>
      </c>
      <c r="E27" s="262"/>
      <c r="Q27" s="17"/>
    </row>
    <row r="28" spans="2:18" ht="11.25" customHeight="1" thickBot="1">
      <c r="B28" s="22"/>
      <c r="C28" s="31" t="s">
        <v>1</v>
      </c>
      <c r="D28" s="32" t="s">
        <v>4</v>
      </c>
      <c r="E28" s="35"/>
      <c r="F28" s="26"/>
      <c r="G28" s="9"/>
      <c r="R28" s="84"/>
    </row>
    <row r="29" spans="2:7" ht="12" customHeight="1">
      <c r="B29" s="36" t="s">
        <v>2</v>
      </c>
      <c r="C29" s="33">
        <v>696</v>
      </c>
      <c r="D29" s="76">
        <f>C29/$C$37</f>
        <v>0.0049482073412627885</v>
      </c>
      <c r="E29" s="22"/>
      <c r="F29" s="25"/>
      <c r="G29" s="9"/>
    </row>
    <row r="30" spans="2:17" ht="11.25" customHeight="1">
      <c r="B30" s="36" t="s">
        <v>33</v>
      </c>
      <c r="C30" s="33">
        <f>D19</f>
        <v>13226</v>
      </c>
      <c r="D30" s="76">
        <f>C30/C37</f>
        <v>0.09403015847060579</v>
      </c>
      <c r="E30" s="22"/>
      <c r="F30" s="25"/>
      <c r="G30" s="9"/>
      <c r="Q30" s="17"/>
    </row>
    <row r="31" spans="2:7" ht="10.5" customHeight="1">
      <c r="B31" s="42" t="s">
        <v>31</v>
      </c>
      <c r="C31" s="33">
        <f>D21</f>
        <v>11456</v>
      </c>
      <c r="D31" s="76">
        <f>C31/C37</f>
        <v>0.08144635531825647</v>
      </c>
      <c r="E31" s="22"/>
      <c r="F31" s="25"/>
      <c r="G31" s="9"/>
    </row>
    <row r="32" spans="2:17" ht="12" customHeight="1">
      <c r="B32" s="42" t="s">
        <v>15</v>
      </c>
      <c r="C32" s="33">
        <f>D20</f>
        <v>16716</v>
      </c>
      <c r="D32" s="76">
        <f>C32/$C$37</f>
        <v>0.11884229010998386</v>
      </c>
      <c r="E32" s="22"/>
      <c r="F32" s="25"/>
      <c r="G32" s="9"/>
      <c r="Q32" s="84"/>
    </row>
    <row r="33" spans="2:18" ht="12" customHeight="1">
      <c r="B33" s="36" t="s">
        <v>60</v>
      </c>
      <c r="C33" s="33">
        <f>D22</f>
        <v>36940</v>
      </c>
      <c r="D33" s="76">
        <f>C33/$C$37</f>
        <v>0.2626246827388612</v>
      </c>
      <c r="E33" s="22"/>
      <c r="F33" s="25"/>
      <c r="G33" s="9"/>
      <c r="Q33" s="190"/>
      <c r="R33" s="84"/>
    </row>
    <row r="34" spans="2:17" ht="12" customHeight="1">
      <c r="B34" s="36" t="s">
        <v>69</v>
      </c>
      <c r="C34" s="33">
        <f>D23</f>
        <v>39134</v>
      </c>
      <c r="D34" s="76">
        <f>C34/$C$37</f>
        <v>0.27822291105312924</v>
      </c>
      <c r="E34" s="22"/>
      <c r="F34" s="25"/>
      <c r="G34" s="9"/>
      <c r="Q34" s="190"/>
    </row>
    <row r="35" spans="2:17" ht="12" customHeight="1">
      <c r="B35" s="36" t="s">
        <v>97</v>
      </c>
      <c r="C35" s="33">
        <f>D24</f>
        <v>7489</v>
      </c>
      <c r="D35" s="76">
        <f>C35/$C$37</f>
        <v>0.05324299537171986</v>
      </c>
      <c r="E35" s="22"/>
      <c r="F35" s="25"/>
      <c r="G35" s="9"/>
      <c r="Q35" s="190"/>
    </row>
    <row r="36" spans="2:7" ht="12" customHeight="1" thickBot="1">
      <c r="B36" s="42" t="s">
        <v>70</v>
      </c>
      <c r="C36" s="33">
        <f>D25</f>
        <v>15000</v>
      </c>
      <c r="D36" s="76">
        <f>C36/$C$37</f>
        <v>0.10664239959618078</v>
      </c>
      <c r="E36" s="22"/>
      <c r="F36" s="25"/>
      <c r="G36" s="9"/>
    </row>
    <row r="37" spans="2:20" ht="11.25" customHeight="1">
      <c r="B37" s="102" t="s">
        <v>3</v>
      </c>
      <c r="C37" s="15">
        <f>SUM(C29:C36)</f>
        <v>140657</v>
      </c>
      <c r="D37" s="104">
        <f>SUM(D29:D36)</f>
        <v>1</v>
      </c>
      <c r="E37" s="18"/>
      <c r="F37" s="27"/>
      <c r="G37" s="9"/>
      <c r="R37" s="204"/>
      <c r="T37" s="204"/>
    </row>
    <row r="38" spans="2:17" ht="15.75" customHeight="1">
      <c r="B38" s="103" t="s">
        <v>28</v>
      </c>
      <c r="C38" s="104">
        <f>C45/D26</f>
        <v>0.22159680656976027</v>
      </c>
      <c r="D38" s="260" t="s">
        <v>23</v>
      </c>
      <c r="E38" s="260"/>
      <c r="Q38" s="190"/>
    </row>
    <row r="39" spans="2:18" ht="10.5" customHeight="1" thickBot="1">
      <c r="B39" s="22"/>
      <c r="C39" s="31" t="s">
        <v>1</v>
      </c>
      <c r="D39" s="32" t="s">
        <v>4</v>
      </c>
      <c r="F39" s="26"/>
      <c r="G39" s="9"/>
      <c r="R39" s="204"/>
    </row>
    <row r="40" spans="2:17" ht="12.75">
      <c r="B40" s="22" t="s">
        <v>2</v>
      </c>
      <c r="C40" s="33">
        <v>1018</v>
      </c>
      <c r="D40" s="76">
        <f>C40/$C$45</f>
        <v>0.0210057157006376</v>
      </c>
      <c r="F40" s="25"/>
      <c r="G40" s="9"/>
      <c r="Q40" s="84"/>
    </row>
    <row r="41" spans="2:7" ht="12.75">
      <c r="B41" s="22" t="s">
        <v>74</v>
      </c>
      <c r="C41" s="33">
        <f>D12</f>
        <v>10125</v>
      </c>
      <c r="D41" s="76">
        <f>C41/$C$45</f>
        <v>0.2089222705981883</v>
      </c>
      <c r="F41" s="25"/>
      <c r="G41" s="9"/>
    </row>
    <row r="42" spans="2:17" ht="10.5" customHeight="1">
      <c r="B42" s="22" t="s">
        <v>61</v>
      </c>
      <c r="C42" s="33">
        <f>D13</f>
        <v>13289</v>
      </c>
      <c r="D42" s="76">
        <f>C42/$C$45</f>
        <v>0.27420919051647646</v>
      </c>
      <c r="F42" s="41"/>
      <c r="G42" s="9"/>
      <c r="Q42" s="17"/>
    </row>
    <row r="43" spans="2:7" ht="12.75">
      <c r="B43" s="22" t="s">
        <v>21</v>
      </c>
      <c r="C43" s="33">
        <v>15297</v>
      </c>
      <c r="D43" s="76">
        <f>C43/$C$45</f>
        <v>0.3156428615644925</v>
      </c>
      <c r="F43" s="41"/>
      <c r="G43" s="9"/>
    </row>
    <row r="44" spans="2:7" ht="13.5" thickBot="1">
      <c r="B44" s="22" t="s">
        <v>17</v>
      </c>
      <c r="C44" s="33">
        <f>D14</f>
        <v>8734</v>
      </c>
      <c r="D44" s="76">
        <f>C44/$C$45</f>
        <v>0.1802199616202051</v>
      </c>
      <c r="F44" s="41"/>
      <c r="G44" s="9"/>
    </row>
    <row r="45" spans="2:18" ht="12.75">
      <c r="B45" s="29" t="s">
        <v>3</v>
      </c>
      <c r="C45" s="34">
        <f>SUM(C40:C44)</f>
        <v>48463</v>
      </c>
      <c r="D45" s="78">
        <f>SUM(D40:D44)</f>
        <v>1</v>
      </c>
      <c r="F45" s="27"/>
      <c r="G45" s="9"/>
      <c r="P45" s="18"/>
      <c r="R45" s="17"/>
    </row>
    <row r="46" spans="2:18" ht="14.25" customHeight="1">
      <c r="B46" s="103" t="s">
        <v>27</v>
      </c>
      <c r="C46" s="104">
        <f>C51/D26</f>
        <v>0.11899459988385863</v>
      </c>
      <c r="D46" s="260" t="s">
        <v>23</v>
      </c>
      <c r="E46" s="260"/>
      <c r="F46" s="30"/>
      <c r="Q46" s="190"/>
      <c r="R46" s="17"/>
    </row>
    <row r="47" spans="2:7" ht="13.5" thickBot="1">
      <c r="B47" s="22"/>
      <c r="C47" s="31" t="s">
        <v>1</v>
      </c>
      <c r="D47" s="32" t="s">
        <v>4</v>
      </c>
      <c r="E47" s="22"/>
      <c r="F47" s="26"/>
      <c r="G47" s="9"/>
    </row>
    <row r="48" spans="2:7" ht="12.75">
      <c r="B48" s="40" t="s">
        <v>2</v>
      </c>
      <c r="C48" s="40">
        <v>102</v>
      </c>
      <c r="D48" s="77">
        <f>C48/$C$51</f>
        <v>0.003919458960959115</v>
      </c>
      <c r="E48" s="22"/>
      <c r="F48" s="25"/>
      <c r="G48" s="9"/>
    </row>
    <row r="49" spans="2:7" ht="12" customHeight="1">
      <c r="B49" s="22" t="s">
        <v>63</v>
      </c>
      <c r="C49" s="40">
        <v>22277</v>
      </c>
      <c r="D49" s="77">
        <f>C49/$C$51</f>
        <v>0.8560175222871196</v>
      </c>
      <c r="E49" s="22"/>
      <c r="F49" s="41"/>
      <c r="G49" s="9"/>
    </row>
    <row r="50" spans="2:7" ht="13.5" thickBot="1">
      <c r="B50" s="22" t="s">
        <v>62</v>
      </c>
      <c r="C50" s="112">
        <v>3645</v>
      </c>
      <c r="D50" s="76">
        <f>C50/$C$51</f>
        <v>0.14006301875192131</v>
      </c>
      <c r="E50" s="22"/>
      <c r="F50" s="41"/>
      <c r="G50" s="9"/>
    </row>
    <row r="51" spans="2:7" ht="15.75" customHeight="1">
      <c r="B51" s="13" t="s">
        <v>3</v>
      </c>
      <c r="C51" s="15">
        <f>SUM(C48:C50)</f>
        <v>26024</v>
      </c>
      <c r="D51" s="78">
        <f>D48+D49+D50</f>
        <v>1</v>
      </c>
      <c r="F51" s="27"/>
      <c r="G51" s="9"/>
    </row>
    <row r="52" spans="3:7" ht="4.5" customHeight="1">
      <c r="C52" s="19"/>
      <c r="D52" s="16"/>
      <c r="E52" s="19"/>
      <c r="F52" s="18"/>
      <c r="G52" s="27"/>
    </row>
    <row r="53" spans="2:10" ht="14.25">
      <c r="B53" s="105" t="s">
        <v>26</v>
      </c>
      <c r="C53" s="106">
        <f>D26-C51-C45-C37</f>
        <v>3555</v>
      </c>
      <c r="D53" s="107" t="s">
        <v>91</v>
      </c>
      <c r="E53" s="260" t="s">
        <v>30</v>
      </c>
      <c r="F53" s="260"/>
      <c r="G53" s="260"/>
      <c r="H53" s="260"/>
      <c r="I53" s="17"/>
      <c r="J53" s="17"/>
    </row>
    <row r="54" ht="9" customHeight="1">
      <c r="I54" s="17"/>
    </row>
    <row r="55" spans="2:5" ht="15">
      <c r="B55" s="20" t="s">
        <v>24</v>
      </c>
      <c r="C55" s="21">
        <f>D26</f>
        <v>218699</v>
      </c>
      <c r="D55" s="259">
        <f>D26/C55</f>
        <v>1</v>
      </c>
      <c r="E55" s="259"/>
    </row>
    <row r="56" ht="12.75">
      <c r="K56" s="17"/>
    </row>
    <row r="77" ht="12.75">
      <c r="B77" s="22"/>
    </row>
  </sheetData>
  <sheetProtection/>
  <mergeCells count="6">
    <mergeCell ref="D55:E55"/>
    <mergeCell ref="E53:H53"/>
    <mergeCell ref="D6:H6"/>
    <mergeCell ref="D46:E46"/>
    <mergeCell ref="D38:E38"/>
    <mergeCell ref="D27:E27"/>
  </mergeCells>
  <printOptions/>
  <pageMargins left="0" right="0" top="0" bottom="0" header="0" footer="0.1968503937007874"/>
  <pageSetup horizontalDpi="600" verticalDpi="600" orientation="landscape" paperSize="9" scale="90" r:id="rId2"/>
  <headerFooter alignWithMargins="0">
    <oddHeader>&amp;RAddis Ababa,Ethiopia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AC41"/>
  <sheetViews>
    <sheetView zoomScalePageLayoutView="0" workbookViewId="0" topLeftCell="A13">
      <selection activeCell="U25" sqref="U25"/>
    </sheetView>
  </sheetViews>
  <sheetFormatPr defaultColWidth="9.140625" defaultRowHeight="12.75"/>
  <cols>
    <col min="1" max="1" width="20.8515625" style="61" customWidth="1"/>
    <col min="2" max="2" width="13.421875" style="61" customWidth="1"/>
    <col min="3" max="3" width="19.421875" style="61" customWidth="1"/>
    <col min="4" max="4" width="13.57421875" style="61" customWidth="1"/>
    <col min="5" max="5" width="17.421875" style="61" customWidth="1"/>
    <col min="6" max="6" width="14.140625" style="61" customWidth="1"/>
    <col min="7" max="20" width="0" style="61" hidden="1" customWidth="1"/>
    <col min="21" max="21" width="5.421875" style="61" customWidth="1"/>
    <col min="22" max="22" width="9.140625" style="61" hidden="1" customWidth="1"/>
    <col min="23" max="23" width="11.57421875" style="61" customWidth="1"/>
    <col min="24" max="24" width="12.7109375" style="101" customWidth="1"/>
    <col min="25" max="25" width="14.00390625" style="101" customWidth="1"/>
    <col min="26" max="26" width="7.7109375" style="61" customWidth="1"/>
    <col min="27" max="27" width="15.421875" style="61" customWidth="1"/>
    <col min="28" max="16384" width="9.140625" style="61" customWidth="1"/>
  </cols>
  <sheetData>
    <row r="1" spans="1:23" ht="33" customHeight="1">
      <c r="A1" s="263" t="s">
        <v>68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5"/>
    </row>
    <row r="2" spans="1:23" ht="15" customHeight="1">
      <c r="A2" s="266" t="s">
        <v>95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97"/>
      <c r="W2" s="98"/>
    </row>
    <row r="3" spans="28:29" s="73" customFormat="1" ht="19.5" customHeight="1">
      <c r="AB3" s="61"/>
      <c r="AC3" s="61"/>
    </row>
    <row r="4" spans="28:29" s="73" customFormat="1" ht="19.5" customHeight="1">
      <c r="AB4" s="61"/>
      <c r="AC4" s="61"/>
    </row>
    <row r="5" spans="28:29" s="73" customFormat="1" ht="19.5" customHeight="1">
      <c r="AB5" s="94"/>
      <c r="AC5" s="61"/>
    </row>
    <row r="6" spans="28:29" s="73" customFormat="1" ht="25.5" customHeight="1">
      <c r="AB6" s="61"/>
      <c r="AC6" s="61"/>
    </row>
    <row r="7" s="73" customFormat="1" ht="19.5" customHeight="1"/>
    <row r="8" s="73" customFormat="1" ht="19.5" customHeight="1"/>
    <row r="9" s="73" customFormat="1" ht="19.5" customHeight="1"/>
    <row r="10" s="73" customFormat="1" ht="19.5" customHeight="1"/>
    <row r="11" s="73" customFormat="1" ht="19.5" customHeight="1"/>
    <row r="12" s="73" customFormat="1" ht="19.5" customHeight="1"/>
    <row r="13" spans="26:27" s="73" customFormat="1" ht="19.5" customHeight="1">
      <c r="Z13" s="61"/>
      <c r="AA13" s="61"/>
    </row>
    <row r="14" ht="13.5" customHeight="1"/>
    <row r="18" ht="12.75" hidden="1"/>
    <row r="19" ht="12.75" hidden="1"/>
    <row r="20" spans="3:5" ht="24.75" customHeight="1">
      <c r="C20" s="99" t="s">
        <v>44</v>
      </c>
      <c r="D20" s="99" t="s">
        <v>1</v>
      </c>
      <c r="E20" s="100" t="s">
        <v>42</v>
      </c>
    </row>
    <row r="21" spans="3:5" ht="24.75" customHeight="1">
      <c r="C21" s="95" t="s">
        <v>39</v>
      </c>
      <c r="D21" s="191">
        <v>140657</v>
      </c>
      <c r="E21" s="189">
        <f>(D21/D31)</f>
        <v>0.6431533751869007</v>
      </c>
    </row>
    <row r="22" spans="1:23" ht="24.75" customHeight="1">
      <c r="A22" s="73"/>
      <c r="B22" s="73"/>
      <c r="C22" s="95" t="s">
        <v>38</v>
      </c>
      <c r="D22" s="191">
        <v>48463</v>
      </c>
      <c r="E22" s="189">
        <f>(D22/D31)</f>
        <v>0.22159680656976027</v>
      </c>
      <c r="W22" s="94"/>
    </row>
    <row r="23" spans="1:5" ht="24.75" customHeight="1">
      <c r="A23" s="73"/>
      <c r="B23" s="73"/>
      <c r="C23" s="95" t="s">
        <v>40</v>
      </c>
      <c r="D23" s="191">
        <v>26024</v>
      </c>
      <c r="E23" s="189">
        <f>(D23/D31)</f>
        <v>0.11899459988385863</v>
      </c>
    </row>
    <row r="24" spans="1:5" ht="24.75" customHeight="1">
      <c r="A24" s="73"/>
      <c r="B24" s="73"/>
      <c r="C24" s="95" t="s">
        <v>58</v>
      </c>
      <c r="D24" s="191">
        <v>2760</v>
      </c>
      <c r="E24" s="189">
        <f>(D24/D31)</f>
        <v>0.012620085139849748</v>
      </c>
    </row>
    <row r="25" spans="1:5" ht="24.75" customHeight="1">
      <c r="A25" s="73"/>
      <c r="B25" s="73"/>
      <c r="C25" s="95" t="s">
        <v>46</v>
      </c>
      <c r="D25" s="191">
        <v>450</v>
      </c>
      <c r="E25" s="189">
        <f>(D25/D31)</f>
        <v>0.0020576225771494153</v>
      </c>
    </row>
    <row r="26" spans="1:5" ht="24.75" customHeight="1">
      <c r="A26" s="73"/>
      <c r="B26" s="73"/>
      <c r="C26" s="95" t="s">
        <v>36</v>
      </c>
      <c r="D26" s="191">
        <v>75</v>
      </c>
      <c r="E26" s="189">
        <f>(D26/D31)</f>
        <v>0.0003429370961915692</v>
      </c>
    </row>
    <row r="27" spans="1:5" ht="24.75" customHeight="1">
      <c r="A27" s="73"/>
      <c r="B27" s="73"/>
      <c r="C27" s="95" t="s">
        <v>37</v>
      </c>
      <c r="D27" s="191">
        <v>68</v>
      </c>
      <c r="E27" s="189">
        <f>(D27/D31)</f>
        <v>0.0003109296338803561</v>
      </c>
    </row>
    <row r="28" spans="1:21" ht="24.75" customHeight="1">
      <c r="A28" s="73"/>
      <c r="B28" s="73"/>
      <c r="C28" s="95" t="s">
        <v>47</v>
      </c>
      <c r="D28" s="191">
        <v>18</v>
      </c>
      <c r="E28" s="189">
        <f>(D28/D31)</f>
        <v>8.230490308597662E-05</v>
      </c>
      <c r="U28" s="94"/>
    </row>
    <row r="29" spans="1:24" ht="24.75" customHeight="1">
      <c r="A29" s="73"/>
      <c r="B29" s="73"/>
      <c r="C29" s="95" t="s">
        <v>41</v>
      </c>
      <c r="D29" s="191">
        <v>30</v>
      </c>
      <c r="E29" s="189">
        <f>(D29/D31)</f>
        <v>0.0001371748384766277</v>
      </c>
      <c r="U29" s="94"/>
      <c r="X29" s="208"/>
    </row>
    <row r="30" spans="1:5" ht="24.75" customHeight="1">
      <c r="A30" s="73"/>
      <c r="B30" s="73"/>
      <c r="C30" s="95" t="s">
        <v>34</v>
      </c>
      <c r="D30" s="191">
        <v>154</v>
      </c>
      <c r="E30" s="189">
        <f>(D30/D31)</f>
        <v>0.0007041641708466889</v>
      </c>
    </row>
    <row r="31" spans="1:5" ht="24.75" customHeight="1">
      <c r="A31" s="73"/>
      <c r="B31" s="73"/>
      <c r="C31" s="96" t="s">
        <v>3</v>
      </c>
      <c r="D31" s="192">
        <f>SUM(D21:D30)</f>
        <v>218699</v>
      </c>
      <c r="E31" s="111">
        <f>(D31/D31)</f>
        <v>1</v>
      </c>
    </row>
    <row r="32" spans="1:24" ht="12.75">
      <c r="A32" s="73"/>
      <c r="B32" s="73"/>
      <c r="D32" s="101"/>
      <c r="E32" s="101"/>
      <c r="X32" s="208"/>
    </row>
    <row r="33" spans="3:5" ht="12.75">
      <c r="C33" s="61" t="s">
        <v>43</v>
      </c>
      <c r="D33" s="101" t="s">
        <v>65</v>
      </c>
      <c r="E33" s="101"/>
    </row>
    <row r="34" spans="4:5" ht="12.75">
      <c r="D34" s="101"/>
      <c r="E34" s="101"/>
    </row>
    <row r="41" ht="12.75">
      <c r="AC41" s="61" t="s">
        <v>72</v>
      </c>
    </row>
  </sheetData>
  <sheetProtection/>
  <mergeCells count="2">
    <mergeCell ref="A1:W1"/>
    <mergeCell ref="A2:U2"/>
  </mergeCells>
  <printOptions/>
  <pageMargins left="0.1968503937007874" right="0.15748031496062992" top="0" bottom="0" header="0" footer="0"/>
  <pageSetup horizontalDpi="300" verticalDpi="300" orientation="landscape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9"/>
  </sheetPr>
  <dimension ref="B1:AS75"/>
  <sheetViews>
    <sheetView zoomScalePageLayoutView="0" workbookViewId="0" topLeftCell="B1">
      <selection activeCell="D24" sqref="D24:I24"/>
    </sheetView>
  </sheetViews>
  <sheetFormatPr defaultColWidth="9.140625" defaultRowHeight="12.75"/>
  <cols>
    <col min="1" max="1" width="3.28125" style="3" customWidth="1"/>
    <col min="2" max="2" width="21.7109375" style="3" customWidth="1"/>
    <col min="3" max="3" width="0.13671875" style="3" customWidth="1"/>
    <col min="4" max="4" width="10.57421875" style="3" customWidth="1"/>
    <col min="5" max="5" width="9.00390625" style="3" customWidth="1"/>
    <col min="6" max="6" width="11.00390625" style="3" customWidth="1"/>
    <col min="7" max="8" width="9.00390625" style="3" customWidth="1"/>
    <col min="9" max="9" width="9.00390625" style="3" bestFit="1" customWidth="1"/>
    <col min="10" max="10" width="9.7109375" style="3" customWidth="1"/>
    <col min="11" max="11" width="9.421875" style="3" customWidth="1"/>
    <col min="12" max="12" width="8.00390625" style="3" customWidth="1"/>
    <col min="13" max="13" width="7.8515625" style="3" customWidth="1"/>
    <col min="14" max="14" width="11.421875" style="3" customWidth="1"/>
    <col min="15" max="15" width="14.28125" style="3" customWidth="1"/>
    <col min="16" max="16" width="12.57421875" style="3" customWidth="1"/>
    <col min="17" max="17" width="0.13671875" style="38" customWidth="1"/>
    <col min="18" max="18" width="0.2890625" style="3" customWidth="1"/>
    <col min="19" max="45" width="9.140625" style="38" customWidth="1"/>
    <col min="46" max="16384" width="9.140625" style="3" customWidth="1"/>
  </cols>
  <sheetData>
    <row r="1" spans="2:17" ht="12.75">
      <c r="B1" s="2"/>
      <c r="C1" s="2"/>
      <c r="D1" s="2"/>
      <c r="E1" s="5"/>
      <c r="F1" s="5"/>
      <c r="G1" s="5"/>
      <c r="H1" s="5"/>
      <c r="I1" s="5"/>
      <c r="J1" s="5"/>
      <c r="K1" s="5"/>
      <c r="L1" s="5"/>
      <c r="M1" s="5"/>
      <c r="N1" s="6"/>
      <c r="O1" s="6"/>
      <c r="P1" s="6"/>
      <c r="Q1" s="37"/>
    </row>
    <row r="2" spans="2:21" ht="12.75">
      <c r="B2" s="2"/>
      <c r="C2" s="2"/>
      <c r="D2" s="2"/>
      <c r="E2" s="7"/>
      <c r="F2" s="7"/>
      <c r="G2" s="7"/>
      <c r="H2" s="7"/>
      <c r="I2" s="7"/>
      <c r="J2" s="7"/>
      <c r="K2" s="7"/>
      <c r="L2" s="8"/>
      <c r="M2" s="8"/>
      <c r="N2" s="6"/>
      <c r="O2" s="6"/>
      <c r="P2" s="6"/>
      <c r="T2" s="74"/>
      <c r="U2" s="74"/>
    </row>
    <row r="3" spans="2:21" ht="12.75">
      <c r="B3" s="2"/>
      <c r="C3" s="2"/>
      <c r="D3" s="2"/>
      <c r="E3" s="7"/>
      <c r="F3" s="7"/>
      <c r="G3" s="7"/>
      <c r="H3" s="7"/>
      <c r="I3" s="7"/>
      <c r="J3" s="7"/>
      <c r="K3" s="7"/>
      <c r="L3" s="8"/>
      <c r="M3" s="8"/>
      <c r="N3" s="1"/>
      <c r="O3" s="1"/>
      <c r="P3" s="1"/>
      <c r="T3" s="74"/>
      <c r="U3" s="74"/>
    </row>
    <row r="4" spans="2:16" ht="13.5" thickBot="1">
      <c r="B4" s="2"/>
      <c r="C4" s="2"/>
      <c r="D4" s="2"/>
      <c r="E4" s="4"/>
      <c r="F4" s="4"/>
      <c r="G4" s="4"/>
      <c r="H4" s="4"/>
      <c r="I4" s="276" t="s">
        <v>94</v>
      </c>
      <c r="J4" s="276"/>
      <c r="K4" s="276"/>
      <c r="L4" s="276"/>
      <c r="M4" s="276"/>
      <c r="N4" s="1"/>
      <c r="O4" s="1"/>
      <c r="P4" s="1"/>
    </row>
    <row r="5" spans="2:16" ht="15.75" thickBot="1">
      <c r="B5" s="43"/>
      <c r="C5" s="43"/>
      <c r="D5" s="270" t="s">
        <v>10</v>
      </c>
      <c r="E5" s="271"/>
      <c r="F5" s="271"/>
      <c r="G5" s="271"/>
      <c r="H5" s="272"/>
      <c r="I5" s="272"/>
      <c r="J5" s="272"/>
      <c r="K5" s="272"/>
      <c r="L5" s="272"/>
      <c r="M5" s="273"/>
      <c r="N5" s="44"/>
      <c r="O5" s="44"/>
      <c r="P5" s="9"/>
    </row>
    <row r="6" spans="2:16" ht="12.75">
      <c r="B6" s="277" t="s">
        <v>12</v>
      </c>
      <c r="C6" s="45"/>
      <c r="D6" s="274" t="s">
        <v>7</v>
      </c>
      <c r="E6" s="274"/>
      <c r="F6" s="275" t="s">
        <v>66</v>
      </c>
      <c r="G6" s="275"/>
      <c r="H6" s="275" t="s">
        <v>67</v>
      </c>
      <c r="I6" s="279"/>
      <c r="J6" s="274" t="s">
        <v>8</v>
      </c>
      <c r="K6" s="274"/>
      <c r="L6" s="274" t="s">
        <v>9</v>
      </c>
      <c r="M6" s="274"/>
      <c r="N6" s="274" t="s">
        <v>19</v>
      </c>
      <c r="O6" s="274"/>
      <c r="P6" s="268" t="s">
        <v>3</v>
      </c>
    </row>
    <row r="7" spans="2:16" ht="12.75">
      <c r="B7" s="278"/>
      <c r="C7" s="46"/>
      <c r="D7" s="47" t="s">
        <v>5</v>
      </c>
      <c r="E7" s="47" t="s">
        <v>6</v>
      </c>
      <c r="F7" s="82" t="s">
        <v>5</v>
      </c>
      <c r="G7" s="82" t="s">
        <v>6</v>
      </c>
      <c r="H7" s="47" t="s">
        <v>5</v>
      </c>
      <c r="I7" s="47" t="s">
        <v>6</v>
      </c>
      <c r="J7" s="47" t="s">
        <v>5</v>
      </c>
      <c r="K7" s="47" t="s">
        <v>6</v>
      </c>
      <c r="L7" s="47" t="s">
        <v>5</v>
      </c>
      <c r="M7" s="47" t="s">
        <v>6</v>
      </c>
      <c r="N7" s="47" t="s">
        <v>5</v>
      </c>
      <c r="O7" s="47" t="s">
        <v>6</v>
      </c>
      <c r="P7" s="269"/>
    </row>
    <row r="8" spans="2:45" s="69" customFormat="1" ht="12.75">
      <c r="B8" s="214" t="s">
        <v>2</v>
      </c>
      <c r="C8" s="224"/>
      <c r="D8" s="198">
        <v>123</v>
      </c>
      <c r="E8" s="199">
        <v>112</v>
      </c>
      <c r="F8" s="200">
        <v>177</v>
      </c>
      <c r="G8" s="200">
        <v>197</v>
      </c>
      <c r="H8" s="199">
        <v>122</v>
      </c>
      <c r="I8" s="199">
        <v>126</v>
      </c>
      <c r="J8" s="199">
        <v>528</v>
      </c>
      <c r="K8" s="199">
        <v>929</v>
      </c>
      <c r="L8" s="199">
        <v>21</v>
      </c>
      <c r="M8" s="199">
        <v>54</v>
      </c>
      <c r="N8" s="201">
        <f>D8+F8+H8+J8+L8</f>
        <v>971</v>
      </c>
      <c r="O8" s="201">
        <f>E8+G8+I8+K8+M8</f>
        <v>1418</v>
      </c>
      <c r="P8" s="202">
        <f aca="true" t="shared" si="0" ref="P8:P21">SUM(D8:M8)</f>
        <v>2389</v>
      </c>
      <c r="Q8" s="142"/>
      <c r="R8" s="143"/>
      <c r="S8" s="93"/>
      <c r="T8" s="9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</row>
    <row r="9" spans="2:45" s="135" customFormat="1" ht="12.75">
      <c r="B9" s="214" t="s">
        <v>73</v>
      </c>
      <c r="C9" s="203"/>
      <c r="D9" s="215">
        <v>389</v>
      </c>
      <c r="E9" s="216">
        <v>433</v>
      </c>
      <c r="F9" s="217">
        <v>372</v>
      </c>
      <c r="G9" s="217">
        <v>369</v>
      </c>
      <c r="H9" s="216">
        <v>377</v>
      </c>
      <c r="I9" s="216">
        <v>1208</v>
      </c>
      <c r="J9" s="216">
        <v>3225</v>
      </c>
      <c r="K9" s="216">
        <v>6820</v>
      </c>
      <c r="L9" s="216">
        <v>44</v>
      </c>
      <c r="M9" s="216">
        <v>52</v>
      </c>
      <c r="N9" s="201">
        <f aca="true" t="shared" si="1" ref="N9:O16">D9+F9+H9+J9+L9</f>
        <v>4407</v>
      </c>
      <c r="O9" s="201">
        <f t="shared" si="1"/>
        <v>8882</v>
      </c>
      <c r="P9" s="202">
        <f t="shared" si="0"/>
        <v>13289</v>
      </c>
      <c r="Q9" s="134"/>
      <c r="S9" s="136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4"/>
      <c r="AQ9" s="134"/>
      <c r="AR9" s="134"/>
      <c r="AS9" s="134"/>
    </row>
    <row r="10" spans="2:45" s="135" customFormat="1" ht="12.75">
      <c r="B10" s="214" t="s">
        <v>74</v>
      </c>
      <c r="C10" s="203"/>
      <c r="D10" s="215">
        <v>238</v>
      </c>
      <c r="E10" s="216">
        <v>249</v>
      </c>
      <c r="F10" s="217">
        <v>329</v>
      </c>
      <c r="G10" s="217">
        <v>345</v>
      </c>
      <c r="H10" s="216">
        <v>132</v>
      </c>
      <c r="I10" s="216">
        <v>254</v>
      </c>
      <c r="J10" s="216">
        <v>895</v>
      </c>
      <c r="K10" s="216">
        <v>7621</v>
      </c>
      <c r="L10" s="216">
        <v>5</v>
      </c>
      <c r="M10" s="216">
        <v>57</v>
      </c>
      <c r="N10" s="201">
        <f>D10+F10+H10+J10+L10</f>
        <v>1599</v>
      </c>
      <c r="O10" s="201">
        <f>E10+G10+I10+K10+M10</f>
        <v>8526</v>
      </c>
      <c r="P10" s="202">
        <f>SUM(D10:M10)</f>
        <v>10125</v>
      </c>
      <c r="Q10" s="134"/>
      <c r="S10" s="136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</row>
    <row r="11" spans="2:45" s="69" customFormat="1" ht="12.75">
      <c r="B11" s="214" t="s">
        <v>18</v>
      </c>
      <c r="C11" s="203"/>
      <c r="D11" s="198">
        <v>540</v>
      </c>
      <c r="E11" s="199">
        <v>567</v>
      </c>
      <c r="F11" s="200">
        <v>502</v>
      </c>
      <c r="G11" s="200">
        <v>500</v>
      </c>
      <c r="H11" s="199">
        <v>385</v>
      </c>
      <c r="I11" s="199">
        <v>451</v>
      </c>
      <c r="J11" s="199">
        <v>1476</v>
      </c>
      <c r="K11" s="199">
        <v>3922</v>
      </c>
      <c r="L11" s="199">
        <v>190</v>
      </c>
      <c r="M11" s="199">
        <v>201</v>
      </c>
      <c r="N11" s="201">
        <f t="shared" si="1"/>
        <v>3093</v>
      </c>
      <c r="O11" s="201">
        <f t="shared" si="1"/>
        <v>5641</v>
      </c>
      <c r="P11" s="202">
        <f t="shared" si="0"/>
        <v>8734</v>
      </c>
      <c r="Q11" s="142"/>
      <c r="R11" s="143"/>
      <c r="S11" s="119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</row>
    <row r="12" spans="2:45" s="138" customFormat="1" ht="12.75">
      <c r="B12" s="214" t="s">
        <v>21</v>
      </c>
      <c r="C12" s="203"/>
      <c r="D12" s="198">
        <v>1124</v>
      </c>
      <c r="E12" s="199">
        <v>1265</v>
      </c>
      <c r="F12" s="200">
        <v>1822</v>
      </c>
      <c r="G12" s="200">
        <v>2060</v>
      </c>
      <c r="H12" s="199">
        <v>823</v>
      </c>
      <c r="I12" s="199">
        <v>1056</v>
      </c>
      <c r="J12" s="199">
        <v>3088</v>
      </c>
      <c r="K12" s="199">
        <v>3606</v>
      </c>
      <c r="L12" s="199">
        <v>156</v>
      </c>
      <c r="M12" s="199">
        <v>297</v>
      </c>
      <c r="N12" s="201">
        <f t="shared" si="1"/>
        <v>7013</v>
      </c>
      <c r="O12" s="201">
        <f t="shared" si="1"/>
        <v>8284</v>
      </c>
      <c r="P12" s="202">
        <f t="shared" si="0"/>
        <v>15297</v>
      </c>
      <c r="Q12" s="79"/>
      <c r="R12" s="80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</row>
    <row r="13" spans="2:45" s="140" customFormat="1" ht="12.75">
      <c r="B13" s="214" t="s">
        <v>11</v>
      </c>
      <c r="C13" s="203"/>
      <c r="D13" s="198">
        <v>2736</v>
      </c>
      <c r="E13" s="199">
        <v>2757</v>
      </c>
      <c r="F13" s="200">
        <v>2837</v>
      </c>
      <c r="G13" s="200">
        <v>2844</v>
      </c>
      <c r="H13" s="199">
        <v>1740</v>
      </c>
      <c r="I13" s="199">
        <v>1755</v>
      </c>
      <c r="J13" s="199">
        <v>4984</v>
      </c>
      <c r="K13" s="199">
        <v>2397</v>
      </c>
      <c r="L13" s="199">
        <v>182</v>
      </c>
      <c r="M13" s="199">
        <v>50</v>
      </c>
      <c r="N13" s="201">
        <f t="shared" si="1"/>
        <v>12479</v>
      </c>
      <c r="O13" s="201">
        <f t="shared" si="1"/>
        <v>9803</v>
      </c>
      <c r="P13" s="202">
        <f t="shared" si="0"/>
        <v>22282</v>
      </c>
      <c r="Q13" s="139"/>
      <c r="S13" s="141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  <c r="AP13" s="139"/>
      <c r="AQ13" s="139"/>
      <c r="AR13" s="139"/>
      <c r="AS13" s="139"/>
    </row>
    <row r="14" spans="2:45" s="69" customFormat="1" ht="12.75">
      <c r="B14" s="214" t="s">
        <v>13</v>
      </c>
      <c r="C14" s="203"/>
      <c r="D14" s="215">
        <v>317</v>
      </c>
      <c r="E14" s="216">
        <v>381</v>
      </c>
      <c r="F14" s="217">
        <v>431</v>
      </c>
      <c r="G14" s="217">
        <v>509</v>
      </c>
      <c r="H14" s="216">
        <v>293</v>
      </c>
      <c r="I14" s="216">
        <v>620</v>
      </c>
      <c r="J14" s="216">
        <v>473</v>
      </c>
      <c r="K14" s="216">
        <v>811</v>
      </c>
      <c r="L14" s="216">
        <v>15</v>
      </c>
      <c r="M14" s="216">
        <v>15</v>
      </c>
      <c r="N14" s="201">
        <f t="shared" si="1"/>
        <v>1529</v>
      </c>
      <c r="O14" s="201">
        <f t="shared" si="1"/>
        <v>2336</v>
      </c>
      <c r="P14" s="202">
        <f t="shared" si="0"/>
        <v>3865</v>
      </c>
      <c r="Q14" s="79"/>
      <c r="R14" s="80"/>
      <c r="S14" s="119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</row>
    <row r="15" spans="2:45" s="69" customFormat="1" ht="12.75">
      <c r="B15" s="214" t="s">
        <v>20</v>
      </c>
      <c r="C15" s="203"/>
      <c r="D15" s="198">
        <v>268</v>
      </c>
      <c r="E15" s="199">
        <v>299</v>
      </c>
      <c r="F15" s="200">
        <v>446</v>
      </c>
      <c r="G15" s="200">
        <v>412</v>
      </c>
      <c r="H15" s="199">
        <v>340</v>
      </c>
      <c r="I15" s="199">
        <v>290</v>
      </c>
      <c r="J15" s="199">
        <v>358</v>
      </c>
      <c r="K15" s="199">
        <v>249</v>
      </c>
      <c r="L15" s="199">
        <v>52</v>
      </c>
      <c r="M15" s="199">
        <v>43</v>
      </c>
      <c r="N15" s="201">
        <f t="shared" si="1"/>
        <v>1464</v>
      </c>
      <c r="O15" s="201">
        <f t="shared" si="1"/>
        <v>1293</v>
      </c>
      <c r="P15" s="202">
        <f t="shared" si="0"/>
        <v>2757</v>
      </c>
      <c r="Q15" s="79"/>
      <c r="R15" s="80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</row>
    <row r="16" spans="2:45" s="140" customFormat="1" ht="12.75">
      <c r="B16" s="214" t="s">
        <v>32</v>
      </c>
      <c r="C16" s="203"/>
      <c r="D16" s="198">
        <v>1103</v>
      </c>
      <c r="E16" s="199">
        <v>1147</v>
      </c>
      <c r="F16" s="200">
        <v>1989</v>
      </c>
      <c r="G16" s="200">
        <v>1898</v>
      </c>
      <c r="H16" s="200">
        <v>970</v>
      </c>
      <c r="I16" s="199">
        <v>1057</v>
      </c>
      <c r="J16" s="199">
        <v>2813</v>
      </c>
      <c r="K16" s="199">
        <v>1995</v>
      </c>
      <c r="L16" s="199">
        <v>175</v>
      </c>
      <c r="M16" s="199">
        <v>79</v>
      </c>
      <c r="N16" s="201">
        <f t="shared" si="1"/>
        <v>7050</v>
      </c>
      <c r="O16" s="201">
        <f t="shared" si="1"/>
        <v>6176</v>
      </c>
      <c r="P16" s="202">
        <f t="shared" si="0"/>
        <v>13226</v>
      </c>
      <c r="Q16" s="139"/>
      <c r="S16" s="142"/>
      <c r="T16" s="142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  <c r="AK16" s="139"/>
      <c r="AL16" s="139"/>
      <c r="AM16" s="139"/>
      <c r="AN16" s="139"/>
      <c r="AO16" s="139"/>
      <c r="AP16" s="139"/>
      <c r="AQ16" s="139"/>
      <c r="AR16" s="139"/>
      <c r="AS16" s="139"/>
    </row>
    <row r="17" spans="2:45" s="140" customFormat="1" ht="12.75">
      <c r="B17" s="214" t="s">
        <v>16</v>
      </c>
      <c r="C17" s="203"/>
      <c r="D17" s="198">
        <v>1185</v>
      </c>
      <c r="E17" s="199">
        <v>1237</v>
      </c>
      <c r="F17" s="200">
        <v>2471</v>
      </c>
      <c r="G17" s="200">
        <v>2455</v>
      </c>
      <c r="H17" s="199">
        <v>1127</v>
      </c>
      <c r="I17" s="199">
        <v>1192</v>
      </c>
      <c r="J17" s="199">
        <v>3527</v>
      </c>
      <c r="K17" s="199">
        <v>3069</v>
      </c>
      <c r="L17" s="199">
        <v>193</v>
      </c>
      <c r="M17" s="199">
        <v>260</v>
      </c>
      <c r="N17" s="201">
        <f aca="true" t="shared" si="2" ref="N17:O23">D17+F17+H17+J17+L17</f>
        <v>8503</v>
      </c>
      <c r="O17" s="201">
        <f t="shared" si="2"/>
        <v>8213</v>
      </c>
      <c r="P17" s="202">
        <f t="shared" si="0"/>
        <v>16716</v>
      </c>
      <c r="Q17" s="139"/>
      <c r="S17" s="141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39"/>
      <c r="AL17" s="139"/>
      <c r="AM17" s="139"/>
      <c r="AN17" s="139"/>
      <c r="AO17" s="139"/>
      <c r="AP17" s="139"/>
      <c r="AQ17" s="139"/>
      <c r="AR17" s="139"/>
      <c r="AS17" s="139"/>
    </row>
    <row r="18" spans="2:45" s="69" customFormat="1" ht="12.75">
      <c r="B18" s="214" t="s">
        <v>25</v>
      </c>
      <c r="C18" s="203"/>
      <c r="D18" s="215">
        <v>811</v>
      </c>
      <c r="E18" s="216">
        <v>841</v>
      </c>
      <c r="F18" s="217">
        <v>1475</v>
      </c>
      <c r="G18" s="217">
        <v>1603</v>
      </c>
      <c r="H18" s="216">
        <v>879</v>
      </c>
      <c r="I18" s="216">
        <v>997</v>
      </c>
      <c r="J18" s="216">
        <v>2693</v>
      </c>
      <c r="K18" s="216">
        <v>1937</v>
      </c>
      <c r="L18" s="216">
        <v>144</v>
      </c>
      <c r="M18" s="216">
        <v>76</v>
      </c>
      <c r="N18" s="201">
        <f t="shared" si="2"/>
        <v>6002</v>
      </c>
      <c r="O18" s="201">
        <f t="shared" si="2"/>
        <v>5454</v>
      </c>
      <c r="P18" s="202">
        <f t="shared" si="0"/>
        <v>11456</v>
      </c>
      <c r="Q18" s="79"/>
      <c r="R18" s="80"/>
      <c r="S18" s="119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</row>
    <row r="19" spans="2:45" s="69" customFormat="1" ht="12.75">
      <c r="B19" s="214" t="s">
        <v>59</v>
      </c>
      <c r="C19" s="203"/>
      <c r="D19" s="215">
        <v>4709</v>
      </c>
      <c r="E19" s="216">
        <v>4717</v>
      </c>
      <c r="F19" s="217">
        <v>6686</v>
      </c>
      <c r="G19" s="217">
        <v>7153</v>
      </c>
      <c r="H19" s="216">
        <v>4957</v>
      </c>
      <c r="I19" s="216">
        <v>3133</v>
      </c>
      <c r="J19" s="216">
        <v>3327</v>
      </c>
      <c r="K19" s="216">
        <v>1951</v>
      </c>
      <c r="L19" s="216">
        <v>168</v>
      </c>
      <c r="M19" s="216">
        <v>139</v>
      </c>
      <c r="N19" s="201">
        <f t="shared" si="2"/>
        <v>19847</v>
      </c>
      <c r="O19" s="201">
        <f t="shared" si="2"/>
        <v>17093</v>
      </c>
      <c r="P19" s="202">
        <f t="shared" si="0"/>
        <v>36940</v>
      </c>
      <c r="Q19" s="79"/>
      <c r="R19" s="80"/>
      <c r="S19" s="119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</row>
    <row r="20" spans="2:45" s="69" customFormat="1" ht="12.75">
      <c r="B20" s="209" t="s">
        <v>75</v>
      </c>
      <c r="C20" s="203"/>
      <c r="D20" s="215">
        <v>5173</v>
      </c>
      <c r="E20" s="216">
        <v>5345</v>
      </c>
      <c r="F20" s="217">
        <v>7253</v>
      </c>
      <c r="G20" s="217">
        <v>7632</v>
      </c>
      <c r="H20" s="216">
        <v>5546</v>
      </c>
      <c r="I20" s="216">
        <v>3326</v>
      </c>
      <c r="J20" s="216">
        <v>3162</v>
      </c>
      <c r="K20" s="216">
        <v>1380</v>
      </c>
      <c r="L20" s="216">
        <v>189</v>
      </c>
      <c r="M20" s="216">
        <v>128</v>
      </c>
      <c r="N20" s="201">
        <f aca="true" t="shared" si="3" ref="N20:O22">D20+F20+H20+J20+L20</f>
        <v>21323</v>
      </c>
      <c r="O20" s="201">
        <f t="shared" si="3"/>
        <v>17811</v>
      </c>
      <c r="P20" s="202">
        <f t="shared" si="0"/>
        <v>39134</v>
      </c>
      <c r="Q20" s="79"/>
      <c r="R20" s="80"/>
      <c r="S20" s="119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</row>
    <row r="21" spans="2:45" s="69" customFormat="1" ht="12.75">
      <c r="B21" s="209" t="s">
        <v>97</v>
      </c>
      <c r="C21" s="203"/>
      <c r="D21" s="215">
        <v>940</v>
      </c>
      <c r="E21" s="216">
        <v>993</v>
      </c>
      <c r="F21" s="217">
        <v>1093</v>
      </c>
      <c r="G21" s="217">
        <v>1214</v>
      </c>
      <c r="H21" s="216">
        <v>338</v>
      </c>
      <c r="I21" s="216">
        <v>405</v>
      </c>
      <c r="J21" s="216">
        <v>1421</v>
      </c>
      <c r="K21" s="216">
        <v>850</v>
      </c>
      <c r="L21" s="216">
        <v>102</v>
      </c>
      <c r="M21" s="216">
        <v>133</v>
      </c>
      <c r="N21" s="201">
        <f t="shared" si="3"/>
        <v>3894</v>
      </c>
      <c r="O21" s="201">
        <f t="shared" si="3"/>
        <v>3595</v>
      </c>
      <c r="P21" s="202">
        <f t="shared" si="0"/>
        <v>7489</v>
      </c>
      <c r="Q21" s="79"/>
      <c r="R21" s="80"/>
      <c r="S21" s="119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</row>
    <row r="22" spans="2:45" s="69" customFormat="1" ht="22.5" thickBot="1">
      <c r="B22" s="225" t="s">
        <v>98</v>
      </c>
      <c r="C22" s="203"/>
      <c r="D22" s="251">
        <v>98</v>
      </c>
      <c r="E22" s="252">
        <v>100</v>
      </c>
      <c r="F22" s="253">
        <v>153</v>
      </c>
      <c r="G22" s="253">
        <v>150</v>
      </c>
      <c r="H22" s="252">
        <v>73</v>
      </c>
      <c r="I22" s="252">
        <v>67</v>
      </c>
      <c r="J22" s="252">
        <v>256</v>
      </c>
      <c r="K22" s="252">
        <v>369</v>
      </c>
      <c r="L22" s="252">
        <v>14</v>
      </c>
      <c r="M22" s="252">
        <v>20</v>
      </c>
      <c r="N22" s="254">
        <f t="shared" si="3"/>
        <v>594</v>
      </c>
      <c r="O22" s="254">
        <f t="shared" si="3"/>
        <v>706</v>
      </c>
      <c r="P22" s="202">
        <v>15000</v>
      </c>
      <c r="Q22" s="79"/>
      <c r="R22" s="80"/>
      <c r="S22" s="119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</row>
    <row r="23" spans="2:45" s="28" customFormat="1" ht="15.75" thickBot="1">
      <c r="B23" s="48" t="s">
        <v>3</v>
      </c>
      <c r="C23" s="49"/>
      <c r="D23" s="50">
        <f aca="true" t="shared" si="4" ref="D23:M23">SUM(D8:D22)</f>
        <v>19754</v>
      </c>
      <c r="E23" s="51">
        <f t="shared" si="4"/>
        <v>20443</v>
      </c>
      <c r="F23" s="51">
        <f t="shared" si="4"/>
        <v>28036</v>
      </c>
      <c r="G23" s="83">
        <f t="shared" si="4"/>
        <v>29341</v>
      </c>
      <c r="H23" s="51">
        <f t="shared" si="4"/>
        <v>18102</v>
      </c>
      <c r="I23" s="51">
        <f t="shared" si="4"/>
        <v>15937</v>
      </c>
      <c r="J23" s="51">
        <f t="shared" si="4"/>
        <v>32226</v>
      </c>
      <c r="K23" s="51">
        <f t="shared" si="4"/>
        <v>37906</v>
      </c>
      <c r="L23" s="51">
        <f t="shared" si="4"/>
        <v>1650</v>
      </c>
      <c r="M23" s="51">
        <f t="shared" si="4"/>
        <v>1604</v>
      </c>
      <c r="N23" s="52">
        <f t="shared" si="2"/>
        <v>99768</v>
      </c>
      <c r="O23" s="52">
        <f t="shared" si="2"/>
        <v>105231</v>
      </c>
      <c r="P23" s="53">
        <f>SUM(P8:P22)</f>
        <v>218699</v>
      </c>
      <c r="Q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</row>
    <row r="24" spans="2:21" ht="13.5" thickBot="1">
      <c r="B24" s="54" t="s">
        <v>4</v>
      </c>
      <c r="C24" s="55"/>
      <c r="D24" s="56">
        <f>D23/$P$23</f>
        <v>0.09032505864224345</v>
      </c>
      <c r="E24" s="56">
        <f aca="true" t="shared" si="5" ref="E24:M24">E23/$P$23</f>
        <v>0.09347550743259</v>
      </c>
      <c r="F24" s="56">
        <f t="shared" si="5"/>
        <v>0.12819445905102447</v>
      </c>
      <c r="G24" s="56">
        <f t="shared" si="5"/>
        <v>0.13416156452475778</v>
      </c>
      <c r="H24" s="56">
        <f t="shared" si="5"/>
        <v>0.08277129753679716</v>
      </c>
      <c r="I24" s="56">
        <f t="shared" si="5"/>
        <v>0.07287184669340052</v>
      </c>
      <c r="J24" s="56">
        <f t="shared" si="5"/>
        <v>0.14735321149159347</v>
      </c>
      <c r="K24" s="56">
        <f t="shared" si="5"/>
        <v>0.17332498090983497</v>
      </c>
      <c r="L24" s="56">
        <f t="shared" si="5"/>
        <v>0.007544616116214523</v>
      </c>
      <c r="M24" s="56">
        <f t="shared" si="5"/>
        <v>0.007334281363883694</v>
      </c>
      <c r="N24" s="81">
        <f>N23/$P$23</f>
        <v>0.4561886428378731</v>
      </c>
      <c r="O24" s="81">
        <f>O23/$P$23</f>
        <v>0.48116818092446695</v>
      </c>
      <c r="P24" s="57" t="str">
        <f>IF(P23&lt;&gt;PopulationSummary!D26,"Check Total"," ")</f>
        <v> </v>
      </c>
      <c r="S24" s="74"/>
      <c r="U24" s="74"/>
    </row>
    <row r="25" spans="2:21" ht="46.5" customHeight="1">
      <c r="B25" s="2"/>
      <c r="C25" s="2"/>
      <c r="D25" s="109"/>
      <c r="E25" s="109"/>
      <c r="F25" s="109"/>
      <c r="G25" s="109"/>
      <c r="H25" s="109"/>
      <c r="I25" s="110"/>
      <c r="J25" s="109"/>
      <c r="K25" s="109"/>
      <c r="L25" s="109"/>
      <c r="M25" s="109"/>
      <c r="N25" s="109"/>
      <c r="O25" s="108"/>
      <c r="P25" s="2"/>
      <c r="S25" s="74"/>
      <c r="T25" s="74"/>
      <c r="U25" s="74"/>
    </row>
    <row r="26" spans="19:20" ht="12.75">
      <c r="S26" s="74"/>
      <c r="T26" s="74"/>
    </row>
    <row r="27" spans="19:20" ht="12.75">
      <c r="S27" s="74"/>
      <c r="T27" s="74"/>
    </row>
    <row r="29" ht="12.75">
      <c r="T29" s="74"/>
    </row>
    <row r="30" ht="12.75">
      <c r="T30" s="74"/>
    </row>
    <row r="46" ht="12.75">
      <c r="Q46" s="3"/>
    </row>
    <row r="47" ht="12.75">
      <c r="Q47" s="3"/>
    </row>
    <row r="48" ht="12.75">
      <c r="Q48" s="3"/>
    </row>
    <row r="49" ht="12.75">
      <c r="Q49" s="3"/>
    </row>
    <row r="50" ht="12.75">
      <c r="Q50" s="3"/>
    </row>
    <row r="51" ht="12.75">
      <c r="Q51" s="3"/>
    </row>
    <row r="52" ht="12.75">
      <c r="Q52" s="3"/>
    </row>
    <row r="53" ht="12.75">
      <c r="Q53" s="3"/>
    </row>
    <row r="54" ht="12.75">
      <c r="Q54" s="3"/>
    </row>
    <row r="55" ht="12.75">
      <c r="Q55" s="3"/>
    </row>
    <row r="56" ht="12.75">
      <c r="Q56" s="3"/>
    </row>
    <row r="57" ht="12.75">
      <c r="Q57" s="3"/>
    </row>
    <row r="58" ht="12.75">
      <c r="Q58" s="3"/>
    </row>
    <row r="59" ht="12.75">
      <c r="Q59" s="3"/>
    </row>
    <row r="60" ht="12.75">
      <c r="Q60" s="3"/>
    </row>
    <row r="61" ht="12.75">
      <c r="Q61" s="3"/>
    </row>
    <row r="62" ht="12.75">
      <c r="Q62" s="3"/>
    </row>
    <row r="63" ht="12.75">
      <c r="Q63" s="3"/>
    </row>
    <row r="64" ht="12.75">
      <c r="Q64" s="3"/>
    </row>
    <row r="65" ht="12.75">
      <c r="Q65" s="3"/>
    </row>
    <row r="66" ht="12.75">
      <c r="Q66" s="3"/>
    </row>
    <row r="67" ht="12.75">
      <c r="Q67" s="3"/>
    </row>
    <row r="68" ht="12.75">
      <c r="Q68" s="3"/>
    </row>
    <row r="69" ht="12.75">
      <c r="Q69" s="3"/>
    </row>
    <row r="70" ht="12.75">
      <c r="Q70" s="3"/>
    </row>
    <row r="71" ht="12.75">
      <c r="Q71" s="3"/>
    </row>
    <row r="72" ht="12.75">
      <c r="Q72" s="3"/>
    </row>
    <row r="73" ht="12.75">
      <c r="Q73" s="3"/>
    </row>
    <row r="74" ht="12.75">
      <c r="Q74" s="3"/>
    </row>
    <row r="75" ht="12.75">
      <c r="Q75" s="3"/>
    </row>
  </sheetData>
  <sheetProtection/>
  <mergeCells count="10">
    <mergeCell ref="B6:B7"/>
    <mergeCell ref="D6:E6"/>
    <mergeCell ref="H6:I6"/>
    <mergeCell ref="J6:K6"/>
    <mergeCell ref="P6:P7"/>
    <mergeCell ref="D5:M5"/>
    <mergeCell ref="L6:M6"/>
    <mergeCell ref="F6:G6"/>
    <mergeCell ref="I4:M4"/>
    <mergeCell ref="N6:O6"/>
  </mergeCells>
  <printOptions/>
  <pageMargins left="0.11" right="0.354330708661417" top="0.13" bottom="0.41" header="0.17" footer="0.27"/>
  <pageSetup horizontalDpi="1200" verticalDpi="1200" orientation="landscape" paperSize="9" scale="95" r:id="rId2"/>
  <headerFooter alignWithMargins="0">
    <oddHeader>&amp;RAddis Ababa, Ethiopia
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9"/>
  </sheetPr>
  <dimension ref="A1:AA43"/>
  <sheetViews>
    <sheetView zoomScalePageLayoutView="0" workbookViewId="0" topLeftCell="A1">
      <selection activeCell="M23" sqref="M23"/>
    </sheetView>
  </sheetViews>
  <sheetFormatPr defaultColWidth="9.140625" defaultRowHeight="12.75"/>
  <cols>
    <col min="1" max="1" width="4.00390625" style="60" customWidth="1"/>
    <col min="2" max="2" width="22.140625" style="61" bestFit="1" customWidth="1"/>
    <col min="3" max="3" width="10.57421875" style="61" customWidth="1"/>
    <col min="4" max="4" width="9.140625" style="61" customWidth="1"/>
    <col min="5" max="5" width="11.8515625" style="61" bestFit="1" customWidth="1"/>
    <col min="6" max="6" width="9.8515625" style="61" customWidth="1"/>
    <col min="7" max="7" width="9.140625" style="61" customWidth="1"/>
    <col min="8" max="8" width="8.7109375" style="61" customWidth="1"/>
    <col min="9" max="9" width="7.140625" style="61" customWidth="1"/>
    <col min="10" max="10" width="10.140625" style="61" bestFit="1" customWidth="1"/>
    <col min="11" max="11" width="11.28125" style="61" customWidth="1"/>
    <col min="12" max="12" width="8.7109375" style="61" customWidth="1"/>
    <col min="13" max="13" width="16.140625" style="61" customWidth="1"/>
    <col min="14" max="16384" width="9.140625" style="61" customWidth="1"/>
  </cols>
  <sheetData>
    <row r="1" spans="1:13" s="59" customFormat="1" ht="35.25" customHeight="1" thickBot="1">
      <c r="A1" s="58"/>
      <c r="B1" s="67"/>
      <c r="C1" s="280" t="s">
        <v>96</v>
      </c>
      <c r="D1" s="281"/>
      <c r="E1" s="281"/>
      <c r="F1" s="281"/>
      <c r="G1" s="281"/>
      <c r="H1" s="281"/>
      <c r="I1" s="281"/>
      <c r="J1" s="282"/>
      <c r="K1" s="67"/>
      <c r="L1" s="67"/>
      <c r="M1" s="67"/>
    </row>
    <row r="2" spans="1:14" ht="42.75" customHeight="1" thickBot="1">
      <c r="A2" s="64"/>
      <c r="B2" s="114" t="s">
        <v>54</v>
      </c>
      <c r="C2" s="115" t="s">
        <v>55</v>
      </c>
      <c r="D2" s="113" t="s">
        <v>48</v>
      </c>
      <c r="E2" s="113" t="s">
        <v>71</v>
      </c>
      <c r="F2" s="113" t="s">
        <v>56</v>
      </c>
      <c r="G2" s="116" t="s">
        <v>50</v>
      </c>
      <c r="H2" s="116" t="s">
        <v>51</v>
      </c>
      <c r="I2" s="116" t="s">
        <v>45</v>
      </c>
      <c r="J2" s="116" t="s">
        <v>57</v>
      </c>
      <c r="K2" s="113" t="s">
        <v>52</v>
      </c>
      <c r="L2" s="115" t="s">
        <v>53</v>
      </c>
      <c r="M2" s="117" t="s">
        <v>49</v>
      </c>
      <c r="N2" s="65"/>
    </row>
    <row r="3" spans="1:15" s="73" customFormat="1" ht="19.5" customHeight="1">
      <c r="A3" s="70"/>
      <c r="B3" s="227" t="s">
        <v>2</v>
      </c>
      <c r="C3" s="228">
        <v>2377</v>
      </c>
      <c r="D3" s="229">
        <v>0</v>
      </c>
      <c r="E3" s="229">
        <v>0</v>
      </c>
      <c r="F3" s="229">
        <v>12</v>
      </c>
      <c r="G3" s="230">
        <v>0</v>
      </c>
      <c r="H3" s="230">
        <v>0</v>
      </c>
      <c r="I3" s="230">
        <v>0</v>
      </c>
      <c r="J3" s="230">
        <v>0</v>
      </c>
      <c r="K3" s="230">
        <f>D3+E3+F3-G3-H3-I3-J3</f>
        <v>12</v>
      </c>
      <c r="L3" s="231">
        <f aca="true" t="shared" si="0" ref="L3:L11">C3+K3</f>
        <v>2389</v>
      </c>
      <c r="M3" s="232">
        <f aca="true" t="shared" si="1" ref="M3:M18">K3/C3</f>
        <v>0.005048380311316786</v>
      </c>
      <c r="N3" s="71"/>
      <c r="O3" s="72"/>
    </row>
    <row r="4" spans="1:15" s="73" customFormat="1" ht="19.5" customHeight="1">
      <c r="A4" s="70"/>
      <c r="B4" s="212" t="s">
        <v>73</v>
      </c>
      <c r="C4" s="228">
        <v>13155</v>
      </c>
      <c r="D4" s="233">
        <v>26</v>
      </c>
      <c r="E4" s="233">
        <v>110</v>
      </c>
      <c r="F4" s="233">
        <v>0</v>
      </c>
      <c r="G4" s="193">
        <v>0</v>
      </c>
      <c r="H4" s="193">
        <v>0</v>
      </c>
      <c r="I4" s="193">
        <v>0</v>
      </c>
      <c r="J4" s="193">
        <v>2</v>
      </c>
      <c r="K4" s="193">
        <f>D4+E4+F4-G4-H4-I4-J4</f>
        <v>134</v>
      </c>
      <c r="L4" s="234">
        <f t="shared" si="0"/>
        <v>13289</v>
      </c>
      <c r="M4" s="213">
        <f t="shared" si="1"/>
        <v>0.010186240973014063</v>
      </c>
      <c r="N4" s="71"/>
      <c r="O4" s="72"/>
    </row>
    <row r="5" spans="1:15" s="73" customFormat="1" ht="19.5" customHeight="1">
      <c r="A5" s="70"/>
      <c r="B5" s="235" t="s">
        <v>18</v>
      </c>
      <c r="C5" s="228">
        <v>8741</v>
      </c>
      <c r="D5" s="233">
        <v>18</v>
      </c>
      <c r="E5" s="233">
        <v>2</v>
      </c>
      <c r="F5" s="233">
        <v>17</v>
      </c>
      <c r="G5" s="193">
        <v>0</v>
      </c>
      <c r="H5" s="193">
        <v>44</v>
      </c>
      <c r="I5" s="193">
        <v>0</v>
      </c>
      <c r="J5" s="193">
        <v>0</v>
      </c>
      <c r="K5" s="193">
        <f aca="true" t="shared" si="2" ref="K5:K16">D5+E5+F5-G5-H5-I5-J5</f>
        <v>-7</v>
      </c>
      <c r="L5" s="118">
        <f t="shared" si="0"/>
        <v>8734</v>
      </c>
      <c r="M5" s="213">
        <f t="shared" si="1"/>
        <v>-0.0008008237043816497</v>
      </c>
      <c r="N5" s="71"/>
      <c r="O5" s="128"/>
    </row>
    <row r="6" spans="1:17" s="73" customFormat="1" ht="19.5" customHeight="1">
      <c r="A6" s="70"/>
      <c r="B6" s="212" t="s">
        <v>21</v>
      </c>
      <c r="C6" s="228">
        <v>15297</v>
      </c>
      <c r="D6" s="233">
        <v>0</v>
      </c>
      <c r="E6" s="233">
        <v>0</v>
      </c>
      <c r="F6" s="233">
        <v>0</v>
      </c>
      <c r="G6" s="193">
        <v>0</v>
      </c>
      <c r="H6" s="193">
        <v>0</v>
      </c>
      <c r="I6" s="193">
        <v>0</v>
      </c>
      <c r="J6" s="193">
        <v>0</v>
      </c>
      <c r="K6" s="193">
        <f t="shared" si="2"/>
        <v>0</v>
      </c>
      <c r="L6" s="234">
        <f t="shared" si="0"/>
        <v>15297</v>
      </c>
      <c r="M6" s="213">
        <f t="shared" si="1"/>
        <v>0</v>
      </c>
      <c r="N6" s="71"/>
      <c r="O6" s="72"/>
      <c r="P6" s="129"/>
      <c r="Q6" s="73" t="s">
        <v>72</v>
      </c>
    </row>
    <row r="7" spans="1:17" s="73" customFormat="1" ht="19.5" customHeight="1">
      <c r="A7" s="70"/>
      <c r="B7" s="212" t="s">
        <v>74</v>
      </c>
      <c r="C7" s="228">
        <v>9753</v>
      </c>
      <c r="D7" s="233">
        <v>3</v>
      </c>
      <c r="E7" s="233">
        <v>386</v>
      </c>
      <c r="F7" s="233">
        <v>0</v>
      </c>
      <c r="G7" s="193">
        <v>0</v>
      </c>
      <c r="H7" s="193">
        <v>0</v>
      </c>
      <c r="I7" s="193">
        <v>0</v>
      </c>
      <c r="J7" s="193">
        <v>17</v>
      </c>
      <c r="K7" s="193">
        <f t="shared" si="2"/>
        <v>372</v>
      </c>
      <c r="L7" s="234">
        <f t="shared" si="0"/>
        <v>10125</v>
      </c>
      <c r="M7" s="213">
        <f t="shared" si="1"/>
        <v>0.03814211011996309</v>
      </c>
      <c r="N7" s="71"/>
      <c r="O7" s="128"/>
      <c r="P7" s="129"/>
      <c r="Q7" s="73" t="s">
        <v>72</v>
      </c>
    </row>
    <row r="8" spans="1:17" s="73" customFormat="1" ht="19.5" customHeight="1">
      <c r="A8" s="70"/>
      <c r="B8" s="212" t="s">
        <v>11</v>
      </c>
      <c r="C8" s="228">
        <v>22195</v>
      </c>
      <c r="D8" s="233">
        <v>87</v>
      </c>
      <c r="E8" s="233">
        <v>0</v>
      </c>
      <c r="F8" s="233">
        <v>0</v>
      </c>
      <c r="G8" s="193">
        <v>0</v>
      </c>
      <c r="H8" s="193">
        <v>0</v>
      </c>
      <c r="I8" s="193">
        <v>0</v>
      </c>
      <c r="J8" s="193">
        <v>0</v>
      </c>
      <c r="K8" s="193">
        <f t="shared" si="2"/>
        <v>87</v>
      </c>
      <c r="L8" s="118">
        <f t="shared" si="0"/>
        <v>22282</v>
      </c>
      <c r="M8" s="213">
        <f t="shared" si="1"/>
        <v>0.003919801757152512</v>
      </c>
      <c r="N8" s="71"/>
      <c r="O8" s="128"/>
      <c r="P8" s="129"/>
      <c r="Q8" s="73" t="s">
        <v>72</v>
      </c>
    </row>
    <row r="9" spans="1:17" s="73" customFormat="1" ht="19.5" customHeight="1">
      <c r="A9" s="70"/>
      <c r="B9" s="235" t="s">
        <v>13</v>
      </c>
      <c r="C9" s="228">
        <v>3771</v>
      </c>
      <c r="D9" s="233">
        <v>13</v>
      </c>
      <c r="E9" s="233">
        <v>108</v>
      </c>
      <c r="F9" s="233">
        <v>0</v>
      </c>
      <c r="G9" s="193">
        <v>0</v>
      </c>
      <c r="H9" s="193">
        <v>16</v>
      </c>
      <c r="I9" s="193">
        <v>0</v>
      </c>
      <c r="J9" s="193">
        <v>11</v>
      </c>
      <c r="K9" s="193">
        <f t="shared" si="2"/>
        <v>94</v>
      </c>
      <c r="L9" s="118">
        <f t="shared" si="0"/>
        <v>3865</v>
      </c>
      <c r="M9" s="213">
        <f t="shared" si="1"/>
        <v>0.024927075046406788</v>
      </c>
      <c r="N9" s="71"/>
      <c r="O9" s="128"/>
      <c r="P9" s="129"/>
      <c r="Q9" s="129"/>
    </row>
    <row r="10" spans="1:15" s="73" customFormat="1" ht="19.5" customHeight="1">
      <c r="A10" s="70"/>
      <c r="B10" s="212" t="s">
        <v>20</v>
      </c>
      <c r="C10" s="228">
        <v>2757</v>
      </c>
      <c r="D10" s="233">
        <v>0</v>
      </c>
      <c r="E10" s="233">
        <v>0</v>
      </c>
      <c r="F10" s="233">
        <v>0</v>
      </c>
      <c r="G10" s="193">
        <v>0</v>
      </c>
      <c r="H10" s="193">
        <v>0</v>
      </c>
      <c r="I10" s="193">
        <v>0</v>
      </c>
      <c r="J10" s="193">
        <v>0</v>
      </c>
      <c r="K10" s="193">
        <f t="shared" si="2"/>
        <v>0</v>
      </c>
      <c r="L10" s="234">
        <f t="shared" si="0"/>
        <v>2757</v>
      </c>
      <c r="M10" s="213">
        <f t="shared" si="1"/>
        <v>0</v>
      </c>
      <c r="N10" s="71"/>
      <c r="O10" s="72"/>
    </row>
    <row r="11" spans="1:15" s="73" customFormat="1" ht="19.5" customHeight="1">
      <c r="A11" s="70"/>
      <c r="B11" s="212" t="s">
        <v>35</v>
      </c>
      <c r="C11" s="228">
        <v>13180</v>
      </c>
      <c r="D11" s="233">
        <v>26</v>
      </c>
      <c r="E11" s="233">
        <v>0</v>
      </c>
      <c r="F11" s="233">
        <v>33</v>
      </c>
      <c r="G11" s="193">
        <v>0</v>
      </c>
      <c r="H11" s="193">
        <v>0</v>
      </c>
      <c r="I11" s="193">
        <v>0</v>
      </c>
      <c r="J11" s="193">
        <v>13</v>
      </c>
      <c r="K11" s="193">
        <f>D11+E11+F11-G11-H11-I11-J11</f>
        <v>46</v>
      </c>
      <c r="L11" s="234">
        <f t="shared" si="0"/>
        <v>13226</v>
      </c>
      <c r="M11" s="213">
        <f t="shared" si="1"/>
        <v>0.0034901365705614566</v>
      </c>
      <c r="N11" s="71"/>
      <c r="O11" s="72"/>
    </row>
    <row r="12" spans="1:17" s="73" customFormat="1" ht="19.5" customHeight="1">
      <c r="A12" s="70"/>
      <c r="B12" s="212" t="s">
        <v>16</v>
      </c>
      <c r="C12" s="228">
        <v>16671</v>
      </c>
      <c r="D12" s="233">
        <v>104</v>
      </c>
      <c r="E12" s="233">
        <v>0</v>
      </c>
      <c r="F12" s="233">
        <v>29</v>
      </c>
      <c r="G12" s="193">
        <v>2</v>
      </c>
      <c r="H12" s="193">
        <v>86</v>
      </c>
      <c r="I12" s="193">
        <v>0</v>
      </c>
      <c r="J12" s="193">
        <v>0</v>
      </c>
      <c r="K12" s="193">
        <f t="shared" si="2"/>
        <v>45</v>
      </c>
      <c r="L12" s="118">
        <f>C12+K12</f>
        <v>16716</v>
      </c>
      <c r="M12" s="213">
        <f t="shared" si="1"/>
        <v>0.002699298182472557</v>
      </c>
      <c r="N12" s="71"/>
      <c r="O12" s="72"/>
      <c r="P12" s="129"/>
      <c r="Q12" s="73" t="s">
        <v>72</v>
      </c>
    </row>
    <row r="13" spans="1:17" s="73" customFormat="1" ht="19.5" customHeight="1">
      <c r="A13" s="70"/>
      <c r="B13" s="235" t="s">
        <v>25</v>
      </c>
      <c r="C13" s="228">
        <v>11429</v>
      </c>
      <c r="D13" s="233">
        <v>27</v>
      </c>
      <c r="E13" s="233">
        <v>14</v>
      </c>
      <c r="F13" s="233">
        <v>2</v>
      </c>
      <c r="G13" s="193">
        <v>0</v>
      </c>
      <c r="H13" s="193">
        <v>0</v>
      </c>
      <c r="I13" s="193">
        <v>3</v>
      </c>
      <c r="J13" s="193">
        <v>13</v>
      </c>
      <c r="K13" s="193">
        <f>D13+E13+F13-G13-H13-I13-J13</f>
        <v>27</v>
      </c>
      <c r="L13" s="118">
        <f>C13+K13</f>
        <v>11456</v>
      </c>
      <c r="M13" s="213">
        <f t="shared" si="1"/>
        <v>0.002362411409572141</v>
      </c>
      <c r="N13" s="71"/>
      <c r="O13" s="128"/>
      <c r="P13" s="129"/>
      <c r="Q13" s="129"/>
    </row>
    <row r="14" spans="1:15" s="73" customFormat="1" ht="19.5" customHeight="1">
      <c r="A14" s="70"/>
      <c r="B14" s="212" t="s">
        <v>59</v>
      </c>
      <c r="C14" s="118">
        <v>32712</v>
      </c>
      <c r="D14" s="205">
        <v>0</v>
      </c>
      <c r="E14" s="205">
        <v>4228</v>
      </c>
      <c r="F14" s="205">
        <v>0</v>
      </c>
      <c r="G14" s="206">
        <v>0</v>
      </c>
      <c r="H14" s="206">
        <v>0</v>
      </c>
      <c r="I14" s="206">
        <v>0</v>
      </c>
      <c r="J14" s="206">
        <v>0</v>
      </c>
      <c r="K14" s="193">
        <f t="shared" si="2"/>
        <v>4228</v>
      </c>
      <c r="L14" s="118">
        <f>SUM(K14,C14)</f>
        <v>36940</v>
      </c>
      <c r="M14" s="213">
        <f>K14/C14</f>
        <v>0.12924920518464172</v>
      </c>
      <c r="N14" s="71"/>
      <c r="O14" s="72"/>
    </row>
    <row r="15" spans="1:16" s="73" customFormat="1" ht="19.5" customHeight="1">
      <c r="A15" s="70"/>
      <c r="B15" s="212" t="s">
        <v>69</v>
      </c>
      <c r="C15" s="118">
        <v>35975</v>
      </c>
      <c r="D15" s="205">
        <v>0</v>
      </c>
      <c r="E15" s="205">
        <v>3158</v>
      </c>
      <c r="F15" s="205">
        <v>2</v>
      </c>
      <c r="G15" s="206">
        <v>0</v>
      </c>
      <c r="H15" s="206">
        <v>0</v>
      </c>
      <c r="I15" s="206">
        <v>1</v>
      </c>
      <c r="J15" s="206">
        <v>0</v>
      </c>
      <c r="K15" s="193">
        <f t="shared" si="2"/>
        <v>3159</v>
      </c>
      <c r="L15" s="118">
        <f>SUM(K15,C15)</f>
        <v>39134</v>
      </c>
      <c r="M15" s="213">
        <f>K15/C15</f>
        <v>0.08781097984711606</v>
      </c>
      <c r="N15" s="71"/>
      <c r="O15" s="72"/>
      <c r="P15" s="129"/>
    </row>
    <row r="16" spans="1:16" s="73" customFormat="1" ht="19.5" customHeight="1">
      <c r="A16" s="70"/>
      <c r="B16" s="207" t="s">
        <v>97</v>
      </c>
      <c r="C16" s="236">
        <v>0</v>
      </c>
      <c r="D16" s="237">
        <v>0</v>
      </c>
      <c r="E16" s="237">
        <v>7489</v>
      </c>
      <c r="F16" s="205">
        <v>0</v>
      </c>
      <c r="G16" s="206">
        <v>0</v>
      </c>
      <c r="H16" s="206">
        <v>0</v>
      </c>
      <c r="I16" s="206">
        <v>0</v>
      </c>
      <c r="J16" s="206">
        <v>0</v>
      </c>
      <c r="K16" s="193">
        <f t="shared" si="2"/>
        <v>7489</v>
      </c>
      <c r="L16" s="118">
        <f>SUM(K16,C16)</f>
        <v>7489</v>
      </c>
      <c r="M16" s="213" t="e">
        <f>K16/C16</f>
        <v>#DIV/0!</v>
      </c>
      <c r="N16" s="71"/>
      <c r="O16" s="72"/>
      <c r="P16" s="129"/>
    </row>
    <row r="17" spans="1:15" s="73" customFormat="1" ht="24" customHeight="1" thickBot="1">
      <c r="A17" s="70"/>
      <c r="B17" s="226" t="s">
        <v>98</v>
      </c>
      <c r="C17" s="255">
        <v>4898</v>
      </c>
      <c r="D17" s="256">
        <v>0</v>
      </c>
      <c r="E17" s="256">
        <v>0</v>
      </c>
      <c r="F17" s="257"/>
      <c r="G17" s="258">
        <v>0</v>
      </c>
      <c r="H17" s="258">
        <v>0</v>
      </c>
      <c r="I17" s="258">
        <v>0</v>
      </c>
      <c r="J17" s="258">
        <v>0</v>
      </c>
      <c r="K17" s="258">
        <f>D17+E17+F17-G17-H17-I17-J17</f>
        <v>0</v>
      </c>
      <c r="L17" s="118">
        <v>15000</v>
      </c>
      <c r="M17" s="213">
        <f>K17/C17</f>
        <v>0</v>
      </c>
      <c r="O17" s="72"/>
    </row>
    <row r="18" spans="1:17" ht="18" customHeight="1" thickBot="1">
      <c r="A18" s="64"/>
      <c r="B18" s="120" t="s">
        <v>3</v>
      </c>
      <c r="C18" s="121">
        <f aca="true" t="shared" si="3" ref="C18:J18">SUM(C3:C17)</f>
        <v>192911</v>
      </c>
      <c r="D18" s="133">
        <f t="shared" si="3"/>
        <v>304</v>
      </c>
      <c r="E18" s="133">
        <f t="shared" si="3"/>
        <v>15495</v>
      </c>
      <c r="F18" s="133">
        <f t="shared" si="3"/>
        <v>95</v>
      </c>
      <c r="G18" s="133">
        <f t="shared" si="3"/>
        <v>2</v>
      </c>
      <c r="H18" s="133">
        <f t="shared" si="3"/>
        <v>146</v>
      </c>
      <c r="I18" s="133">
        <f t="shared" si="3"/>
        <v>4</v>
      </c>
      <c r="J18" s="133">
        <f t="shared" si="3"/>
        <v>56</v>
      </c>
      <c r="K18" s="193">
        <f>D18+E18+F18-G18-H18-I18-J18</f>
        <v>15686</v>
      </c>
      <c r="L18" s="121">
        <f>SUM(L3:L17)</f>
        <v>218699</v>
      </c>
      <c r="M18" s="122">
        <f t="shared" si="1"/>
        <v>0.08131210765586203</v>
      </c>
      <c r="N18" s="66"/>
      <c r="O18" s="63"/>
      <c r="Q18" s="94"/>
    </row>
    <row r="19" spans="2:17" ht="12.75">
      <c r="B19" s="59"/>
      <c r="C19" s="130"/>
      <c r="D19" s="131"/>
      <c r="E19" s="131"/>
      <c r="F19" s="131"/>
      <c r="G19" s="131"/>
      <c r="H19" s="131"/>
      <c r="I19" s="131"/>
      <c r="J19" s="131"/>
      <c r="K19" s="131"/>
      <c r="L19" s="131"/>
      <c r="M19" s="132"/>
      <c r="N19" s="63"/>
      <c r="O19" s="75"/>
      <c r="Q19" s="94"/>
    </row>
    <row r="20" spans="3:17" ht="12.75">
      <c r="C20" s="62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75"/>
      <c r="Q20" s="94"/>
    </row>
    <row r="21" spans="1:15" ht="12.75">
      <c r="A21" s="68" t="s">
        <v>64</v>
      </c>
      <c r="C21" s="62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75"/>
      <c r="O21" s="63"/>
    </row>
    <row r="22" spans="1:15" ht="12.75">
      <c r="A22" s="68" t="s">
        <v>93</v>
      </c>
      <c r="C22" s="62"/>
      <c r="D22" s="63"/>
      <c r="E22" s="63"/>
      <c r="F22" s="63"/>
      <c r="G22" s="63"/>
      <c r="H22" s="63"/>
      <c r="I22" s="63"/>
      <c r="J22" s="63"/>
      <c r="K22" s="63"/>
      <c r="L22" s="75"/>
      <c r="M22" s="63"/>
      <c r="N22" s="63"/>
      <c r="O22" s="63"/>
    </row>
    <row r="23" spans="1:16" ht="12.75">
      <c r="A23" s="60" t="s">
        <v>92</v>
      </c>
      <c r="C23" s="62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75"/>
      <c r="O23" s="75"/>
      <c r="P23" s="94"/>
    </row>
    <row r="24" spans="3:27" ht="12.75">
      <c r="C24" s="62"/>
      <c r="D24" s="63"/>
      <c r="E24" s="63"/>
      <c r="F24" s="63"/>
      <c r="G24" s="63"/>
      <c r="H24" s="63"/>
      <c r="I24" s="63"/>
      <c r="J24" s="63"/>
      <c r="K24" s="63"/>
      <c r="L24" s="75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</row>
    <row r="25" spans="3:15" ht="12.75">
      <c r="C25" s="62"/>
      <c r="D25" s="63"/>
      <c r="E25" s="75"/>
      <c r="F25" s="63"/>
      <c r="G25" s="63"/>
      <c r="H25" s="63"/>
      <c r="I25" s="63"/>
      <c r="J25" s="63"/>
      <c r="K25" s="63"/>
      <c r="L25" s="63"/>
      <c r="M25" s="118"/>
      <c r="N25" s="63"/>
      <c r="O25" s="63"/>
    </row>
    <row r="26" spans="3:15" ht="12.75"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</row>
    <row r="27" spans="3:15" ht="12.75"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</row>
    <row r="28" spans="3:15" ht="12.75"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</row>
    <row r="29" spans="3:15" ht="12.75"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75"/>
      <c r="O29" s="63"/>
    </row>
    <row r="30" spans="3:17" ht="12.75"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Q30" s="94"/>
    </row>
    <row r="31" spans="3:15" ht="12.75"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</row>
    <row r="32" spans="3:15" ht="12.75"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</row>
    <row r="33" spans="3:16" ht="12.75"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94"/>
    </row>
    <row r="34" spans="3:15" ht="12.75"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</row>
    <row r="35" spans="3:15" ht="12.75"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</row>
    <row r="36" spans="3:15" ht="12.75"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</row>
    <row r="37" spans="3:15" ht="12.75"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</row>
    <row r="38" spans="4:15" ht="12.75"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</row>
    <row r="39" spans="4:15" ht="12.75"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</row>
    <row r="40" spans="4:15" ht="12.75"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</row>
    <row r="41" spans="4:15" ht="12.75"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</row>
    <row r="42" spans="4:15" ht="12.75"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</row>
    <row r="43" spans="4:15" ht="12.75"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</row>
  </sheetData>
  <sheetProtection/>
  <mergeCells count="1">
    <mergeCell ref="C1:J1"/>
  </mergeCells>
  <printOptions/>
  <pageMargins left="0.28" right="0.29" top="1" bottom="1" header="0.5" footer="0.5"/>
  <pageSetup horizontalDpi="600" verticalDpi="600" orientation="landscape" paperSize="9" r:id="rId1"/>
  <ignoredErrors>
    <ignoredError sqref="K18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B1:X157"/>
  <sheetViews>
    <sheetView showGridLines="0" zoomScalePageLayoutView="0" workbookViewId="0" topLeftCell="A2">
      <selection activeCell="F4" sqref="F4"/>
    </sheetView>
  </sheetViews>
  <sheetFormatPr defaultColWidth="9.140625" defaultRowHeight="12.75"/>
  <cols>
    <col min="1" max="1" width="5.140625" style="0" customWidth="1"/>
    <col min="2" max="2" width="3.57421875" style="0" customWidth="1"/>
    <col min="3" max="3" width="2.57421875" style="0" customWidth="1"/>
    <col min="4" max="4" width="3.8515625" style="0" customWidth="1"/>
    <col min="5" max="5" width="3.00390625" style="0" hidden="1" customWidth="1"/>
    <col min="6" max="6" width="28.57421875" style="0" customWidth="1"/>
    <col min="7" max="7" width="2.57421875" style="0" hidden="1" customWidth="1"/>
    <col min="8" max="8" width="9.140625" style="0" hidden="1" customWidth="1"/>
    <col min="9" max="9" width="13.00390625" style="0" hidden="1" customWidth="1"/>
    <col min="10" max="10" width="3.28125" style="0" customWidth="1"/>
    <col min="11" max="11" width="5.140625" style="0" customWidth="1"/>
    <col min="12" max="12" width="19.57421875" style="0" customWidth="1"/>
    <col min="13" max="13" width="9.57421875" style="0" customWidth="1"/>
    <col min="14" max="14" width="10.28125" style="0" customWidth="1"/>
    <col min="15" max="15" width="8.8515625" style="0" customWidth="1"/>
    <col min="16" max="16" width="9.00390625" style="0" customWidth="1"/>
    <col min="17" max="17" width="9.421875" style="0" customWidth="1"/>
    <col min="18" max="19" width="9.28125" style="0" customWidth="1"/>
    <col min="20" max="20" width="24.00390625" style="0" hidden="1" customWidth="1"/>
    <col min="21" max="21" width="7.8515625" style="0" hidden="1" customWidth="1"/>
    <col min="22" max="22" width="6.00390625" style="0" hidden="1" customWidth="1"/>
    <col min="23" max="23" width="12.421875" style="0" hidden="1" customWidth="1"/>
  </cols>
  <sheetData>
    <row r="1" spans="11:18" ht="75.75" customHeight="1">
      <c r="K1" s="283" t="s">
        <v>76</v>
      </c>
      <c r="L1" s="283"/>
      <c r="M1" s="283"/>
      <c r="N1" s="283"/>
      <c r="O1" s="283"/>
      <c r="P1" s="283"/>
      <c r="Q1" s="283"/>
      <c r="R1" s="283"/>
    </row>
    <row r="2" spans="2:20" ht="18" customHeight="1" thickBot="1">
      <c r="B2" s="144"/>
      <c r="C2" s="144"/>
      <c r="D2" s="144"/>
      <c r="E2" s="144"/>
      <c r="F2" s="144"/>
      <c r="G2" s="144"/>
      <c r="H2" s="144"/>
      <c r="I2" s="144"/>
      <c r="J2" s="144"/>
      <c r="S2" s="145"/>
      <c r="T2" s="145"/>
    </row>
    <row r="3" spans="2:18" ht="22.5" customHeight="1" thickBot="1">
      <c r="B3" s="144"/>
      <c r="C3" s="146"/>
      <c r="D3" s="147"/>
      <c r="E3" s="147"/>
      <c r="F3" s="148" t="str">
        <f>AgeSexBreakdown!B8</f>
        <v>Addis Ababa</v>
      </c>
      <c r="G3" s="147"/>
      <c r="H3" s="147" t="b">
        <v>1</v>
      </c>
      <c r="I3" s="149" t="str">
        <f>AgeSexBreakdown!B8</f>
        <v>Addis Ababa</v>
      </c>
      <c r="J3" s="144"/>
      <c r="L3" s="150"/>
      <c r="M3" s="284" t="s">
        <v>77</v>
      </c>
      <c r="N3" s="284"/>
      <c r="O3" s="284"/>
      <c r="P3" s="284"/>
      <c r="Q3" s="285" t="s">
        <v>3</v>
      </c>
      <c r="R3" s="285"/>
    </row>
    <row r="4" spans="2:19" ht="25.5" customHeight="1" thickBot="1">
      <c r="B4" s="144"/>
      <c r="C4" s="151"/>
      <c r="D4" s="147"/>
      <c r="E4" s="4"/>
      <c r="F4" s="148" t="str">
        <f>AgeSexBreakdown!B9</f>
        <v>Mai-Aini</v>
      </c>
      <c r="G4" s="4"/>
      <c r="H4" s="4" t="b">
        <v>1</v>
      </c>
      <c r="I4" s="149" t="str">
        <f>AgeSexBreakdown!B9</f>
        <v>Mai-Aini</v>
      </c>
      <c r="J4" s="144"/>
      <c r="L4" s="152" t="s">
        <v>78</v>
      </c>
      <c r="M4" s="153" t="s">
        <v>79</v>
      </c>
      <c r="N4" s="154" t="s">
        <v>80</v>
      </c>
      <c r="O4" s="153" t="s">
        <v>81</v>
      </c>
      <c r="P4" s="154" t="s">
        <v>80</v>
      </c>
      <c r="Q4" s="155" t="s">
        <v>3</v>
      </c>
      <c r="R4" s="156" t="s">
        <v>80</v>
      </c>
      <c r="S4" s="145"/>
    </row>
    <row r="5" spans="2:23" ht="19.5" customHeight="1" thickBot="1">
      <c r="B5" s="144"/>
      <c r="C5" s="151"/>
      <c r="D5" s="147"/>
      <c r="E5" s="4"/>
      <c r="F5" s="148" t="str">
        <f>AgeSexBreakdown!B10</f>
        <v>Adi Harush</v>
      </c>
      <c r="G5" s="4"/>
      <c r="H5" s="4" t="b">
        <v>1</v>
      </c>
      <c r="I5" s="149" t="str">
        <f>AgeSexBreakdown!B10</f>
        <v>Adi Harush</v>
      </c>
      <c r="J5" s="144"/>
      <c r="L5" s="157" t="s">
        <v>82</v>
      </c>
      <c r="M5" s="158">
        <f>M21+M31+M41+M51+M61+M71+M81+M91+M101+M111+M121+M131+M141+M151</f>
        <v>5764</v>
      </c>
      <c r="N5" s="159">
        <f aca="true" t="shared" si="0" ref="N5:N10">M5/$Q$10</f>
        <v>0.0758610705307906</v>
      </c>
      <c r="O5" s="158">
        <f>O21+O31+O41+O61+O71+O81+O91+O101+O111+O121+O131+O51+O141+O151</f>
        <v>5467</v>
      </c>
      <c r="P5" s="159">
        <f aca="true" t="shared" si="1" ref="P5:P10">O5/$Q$10</f>
        <v>0.07195219857595977</v>
      </c>
      <c r="Q5" s="160">
        <f>M5+O5</f>
        <v>11231</v>
      </c>
      <c r="R5" s="161">
        <f aca="true" t="shared" si="2" ref="R5:R10">Q5/$Q$10</f>
        <v>0.14781326910675038</v>
      </c>
      <c r="S5" s="162"/>
      <c r="V5" t="str">
        <f aca="true" t="shared" si="3" ref="V5:V20">IF(H3=TRUE,I3," ")</f>
        <v>Addis Ababa</v>
      </c>
      <c r="W5" t="str">
        <f>IF(H3=TRUE,"Urban"," ")</f>
        <v>Urban</v>
      </c>
    </row>
    <row r="6" spans="2:23" ht="19.5" customHeight="1" thickBot="1">
      <c r="B6" s="144"/>
      <c r="C6" s="151"/>
      <c r="D6" s="147"/>
      <c r="E6" s="4"/>
      <c r="F6" s="148" t="str">
        <f>AgeSexBreakdown!B11</f>
        <v>Shimelba</v>
      </c>
      <c r="G6" s="4"/>
      <c r="H6" s="4" t="b">
        <v>1</v>
      </c>
      <c r="I6" s="149" t="str">
        <f>AgeSexBreakdown!B11</f>
        <v>Shimelba</v>
      </c>
      <c r="J6" s="144"/>
      <c r="L6" s="163" t="s">
        <v>83</v>
      </c>
      <c r="M6" s="158">
        <f>M22+M32+M42+M52+M62+M72+M82+M92+M102+M112+M122+M132+M142+M152</f>
        <v>6824</v>
      </c>
      <c r="N6" s="159">
        <f t="shared" si="0"/>
        <v>0.08981192666587699</v>
      </c>
      <c r="O6" s="158">
        <f>O22+O32+O42+O62+O72+O82+O92+O102+O112+O122+O132+O52+O142+O152</f>
        <v>6470</v>
      </c>
      <c r="P6" s="159">
        <f t="shared" si="1"/>
        <v>0.08515286716415946</v>
      </c>
      <c r="Q6" s="160">
        <f>M6+O6</f>
        <v>13294</v>
      </c>
      <c r="R6" s="161">
        <f t="shared" si="2"/>
        <v>0.17496479383003646</v>
      </c>
      <c r="S6" s="164"/>
      <c r="V6" t="str">
        <f t="shared" si="3"/>
        <v>Mai-Aini</v>
      </c>
      <c r="W6" t="str">
        <f>IF(H4=TRUE,"Somali"," ")</f>
        <v>Somali</v>
      </c>
    </row>
    <row r="7" spans="2:23" ht="19.5" customHeight="1" thickBot="1">
      <c r="B7" s="144"/>
      <c r="C7" s="151"/>
      <c r="D7" s="147"/>
      <c r="E7" s="4"/>
      <c r="F7" s="148" t="str">
        <f>AgeSexBreakdown!B12</f>
        <v>ERT-Afar</v>
      </c>
      <c r="G7" s="4"/>
      <c r="H7" s="4" t="b">
        <v>1</v>
      </c>
      <c r="I7" s="149" t="str">
        <f>AgeSexBreakdown!B12</f>
        <v>ERT-Afar</v>
      </c>
      <c r="J7" s="144"/>
      <c r="L7" s="165" t="s">
        <v>84</v>
      </c>
      <c r="M7" s="158">
        <f>M23+M33+M43+M53+M63+M73+M83+M93+M103+M113+M123+M133+M143+M153</f>
        <v>5470</v>
      </c>
      <c r="N7" s="159">
        <f t="shared" si="0"/>
        <v>0.07199168213105908</v>
      </c>
      <c r="O7" s="158">
        <f>O23+O33+O43+O63+O73+O83+O93+O103+O113+O123+O133+O53+O143+O153</f>
        <v>3872</v>
      </c>
      <c r="P7" s="159">
        <f t="shared" si="1"/>
        <v>0.050960108448164676</v>
      </c>
      <c r="Q7" s="160">
        <f>M7+O7</f>
        <v>9342</v>
      </c>
      <c r="R7" s="161">
        <f t="shared" si="2"/>
        <v>0.12295179057922376</v>
      </c>
      <c r="S7" s="164"/>
      <c r="V7" t="str">
        <f t="shared" si="3"/>
        <v>Adi Harush</v>
      </c>
      <c r="W7" t="str">
        <f>IF(H5=TRUE,"Somali"," ")</f>
        <v>Somali</v>
      </c>
    </row>
    <row r="8" spans="2:23" ht="19.5" customHeight="1">
      <c r="B8" s="144"/>
      <c r="C8" s="151"/>
      <c r="D8" s="147"/>
      <c r="E8" s="4"/>
      <c r="F8" s="148" t="str">
        <f>AgeSexBreakdown!B13</f>
        <v>Fugnido</v>
      </c>
      <c r="G8" s="4"/>
      <c r="H8" s="4" t="b">
        <v>1</v>
      </c>
      <c r="I8" s="149" t="str">
        <f>AgeSexBreakdown!B13</f>
        <v>Fugnido</v>
      </c>
      <c r="J8" s="144"/>
      <c r="L8" s="157" t="s">
        <v>85</v>
      </c>
      <c r="M8" s="158">
        <f>M24+M34+M44+M54+M64+M74+M84+M94+M104+M114+M124+M134+M144+M154</f>
        <v>26106</v>
      </c>
      <c r="N8" s="159">
        <f t="shared" si="0"/>
        <v>0.3435858964741185</v>
      </c>
      <c r="O8" s="158">
        <f>O24+O34+O44+O64+O74+O84+O94+O104+O114+O124+O54+O134+O144+O154</f>
        <v>14669</v>
      </c>
      <c r="P8" s="159">
        <f t="shared" si="1"/>
        <v>0.19306142325054948</v>
      </c>
      <c r="Q8" s="160">
        <f>M8+O8</f>
        <v>40775</v>
      </c>
      <c r="R8" s="161">
        <f t="shared" si="2"/>
        <v>0.5366473197246681</v>
      </c>
      <c r="S8" s="164"/>
      <c r="V8" t="str">
        <f t="shared" si="3"/>
        <v>Shimelba</v>
      </c>
      <c r="W8" t="str">
        <f>IF(H6=TRUE,"Somali"," ")</f>
        <v>Somali</v>
      </c>
    </row>
    <row r="9" spans="2:23" ht="19.5" customHeight="1">
      <c r="B9" s="144"/>
      <c r="C9" s="151"/>
      <c r="D9" s="147"/>
      <c r="E9" s="4"/>
      <c r="F9" s="148" t="str">
        <f>AgeSexBreakdown!B14</f>
        <v>Sherkole</v>
      </c>
      <c r="G9" s="4"/>
      <c r="H9" s="4" t="b">
        <v>1</v>
      </c>
      <c r="I9" s="149" t="str">
        <f>AgeSexBreakdown!B14</f>
        <v>Sherkole</v>
      </c>
      <c r="J9" s="144"/>
      <c r="L9" s="157" t="s">
        <v>86</v>
      </c>
      <c r="M9" s="158">
        <f>M25+M35+M45+M55+M65+M75+M85+M95+M105+M115+M125+M135+M145+M155</f>
        <v>726</v>
      </c>
      <c r="N9" s="159">
        <f t="shared" si="0"/>
        <v>0.009555020334030877</v>
      </c>
      <c r="O9" s="158">
        <f>O25+O35+O45+O65+O75+O85+O95+O105+O115+O125+O135+O55+O145+O155</f>
        <v>613</v>
      </c>
      <c r="P9" s="159">
        <f t="shared" si="1"/>
        <v>0.008067806425290534</v>
      </c>
      <c r="Q9" s="160">
        <f>M9+O9</f>
        <v>1339</v>
      </c>
      <c r="R9" s="161">
        <f t="shared" si="2"/>
        <v>0.01762282675932141</v>
      </c>
      <c r="S9" s="164"/>
      <c r="V9" t="str">
        <f t="shared" si="3"/>
        <v>ERT-Afar</v>
      </c>
      <c r="W9" t="str">
        <f>IF(H7=TRUE,"Somali"," ")</f>
        <v>Somali</v>
      </c>
    </row>
    <row r="10" spans="2:23" ht="19.5" customHeight="1">
      <c r="B10" s="144"/>
      <c r="C10" s="151"/>
      <c r="D10" s="147"/>
      <c r="E10" s="4"/>
      <c r="F10" s="148" t="str">
        <f>AgeSexBreakdown!B15</f>
        <v>KEN-Borena</v>
      </c>
      <c r="G10" s="4"/>
      <c r="H10" s="4" t="b">
        <v>0</v>
      </c>
      <c r="I10" s="149" t="str">
        <f>AgeSexBreakdown!B15</f>
        <v>KEN-Borena</v>
      </c>
      <c r="J10" s="144"/>
      <c r="L10" s="166" t="s">
        <v>3</v>
      </c>
      <c r="M10" s="167">
        <f>SUM(M5:M9)</f>
        <v>44890</v>
      </c>
      <c r="N10" s="168">
        <f t="shared" si="0"/>
        <v>0.590805596135876</v>
      </c>
      <c r="O10" s="167">
        <f>SUM(O5:O9)</f>
        <v>31091</v>
      </c>
      <c r="P10" s="168">
        <f t="shared" si="1"/>
        <v>0.4091944038641239</v>
      </c>
      <c r="Q10" s="167">
        <f>SUM(Q5:Q9)</f>
        <v>75981</v>
      </c>
      <c r="R10" s="168">
        <f t="shared" si="2"/>
        <v>1</v>
      </c>
      <c r="S10" s="164"/>
      <c r="V10" t="str">
        <f t="shared" si="3"/>
        <v>Fugnido</v>
      </c>
      <c r="W10" t="str">
        <f>IF(H8=TRUE,"Eritrean"," ")</f>
        <v>Eritrean</v>
      </c>
    </row>
    <row r="11" spans="2:23" ht="25.5" customHeight="1">
      <c r="B11" s="144"/>
      <c r="C11" s="151"/>
      <c r="D11" s="147"/>
      <c r="E11" s="4"/>
      <c r="F11" s="148" t="str">
        <f>AgeSexBreakdown!B16</f>
        <v>Aw-barre</v>
      </c>
      <c r="G11" s="4"/>
      <c r="H11" s="4" t="b">
        <v>0</v>
      </c>
      <c r="I11" s="149" t="str">
        <f>AgeSexBreakdown!B16</f>
        <v>Aw-barre</v>
      </c>
      <c r="J11" s="144"/>
      <c r="L11" s="292" t="s">
        <v>87</v>
      </c>
      <c r="M11" s="286" t="str">
        <f>CONCATENATE(V5," ",V6," ",V7," ",V8," ",V9," ",V10," ",V11," ",V12," ",V13," ",V14," ",V15," ",V16," ",V17," ",V18)</f>
        <v>Addis Ababa Mai-Aini Adi Harush Shimelba ERT-Afar Fugnido Sherkole              </v>
      </c>
      <c r="N11" s="286"/>
      <c r="O11" s="286"/>
      <c r="P11" s="286"/>
      <c r="Q11" s="286"/>
      <c r="R11" s="287"/>
      <c r="S11" s="169"/>
      <c r="V11" t="str">
        <f t="shared" si="3"/>
        <v>Sherkole</v>
      </c>
      <c r="W11" t="str">
        <f>IF(H9=TRUE,"Eritrean"," ")</f>
        <v>Eritrean</v>
      </c>
    </row>
    <row r="12" spans="2:23" ht="16.5" customHeight="1">
      <c r="B12" s="144"/>
      <c r="C12" s="151"/>
      <c r="D12" s="147"/>
      <c r="E12" s="4"/>
      <c r="F12" s="148" t="str">
        <f>AgeSexBreakdown!B17</f>
        <v>Kebribeyah</v>
      </c>
      <c r="G12" s="4"/>
      <c r="H12" s="4" t="b">
        <v>0</v>
      </c>
      <c r="I12" s="149" t="str">
        <f>AgeSexBreakdown!B17</f>
        <v>Kebribeyah</v>
      </c>
      <c r="J12" s="144"/>
      <c r="L12" s="293"/>
      <c r="M12" s="288"/>
      <c r="N12" s="288"/>
      <c r="O12" s="288"/>
      <c r="P12" s="288"/>
      <c r="Q12" s="288"/>
      <c r="R12" s="289"/>
      <c r="V12" t="str">
        <f t="shared" si="3"/>
        <v> </v>
      </c>
      <c r="W12" t="str">
        <f>IF(H10=TRUE,"Eritrean"," ")</f>
        <v> </v>
      </c>
    </row>
    <row r="13" spans="2:23" ht="19.5" customHeight="1" thickBot="1">
      <c r="B13" s="144"/>
      <c r="C13" s="151"/>
      <c r="D13" s="147"/>
      <c r="E13" s="4"/>
      <c r="F13" s="148" t="str">
        <f>AgeSexBreakdown!B18</f>
        <v>Sheder</v>
      </c>
      <c r="G13" s="4"/>
      <c r="H13" s="4" t="b">
        <v>0</v>
      </c>
      <c r="I13" s="149" t="str">
        <f>AgeSexBreakdown!B18</f>
        <v>Sheder</v>
      </c>
      <c r="J13" s="144"/>
      <c r="L13" s="294"/>
      <c r="M13" s="290"/>
      <c r="N13" s="290"/>
      <c r="O13" s="290"/>
      <c r="P13" s="290"/>
      <c r="Q13" s="290"/>
      <c r="R13" s="291"/>
      <c r="S13" s="145"/>
      <c r="V13" t="str">
        <f t="shared" si="3"/>
        <v> </v>
      </c>
      <c r="W13" t="str">
        <f>IF(H11=TRUE,"Sudanese"," ")</f>
        <v> </v>
      </c>
    </row>
    <row r="14" spans="2:23" ht="15" customHeight="1">
      <c r="B14" s="144"/>
      <c r="C14" s="151"/>
      <c r="D14" s="4"/>
      <c r="E14" s="4"/>
      <c r="F14" s="148" t="str">
        <f>AgeSexBreakdown!B19</f>
        <v>Bokolmanyo</v>
      </c>
      <c r="G14" s="4"/>
      <c r="H14" s="4" t="b">
        <v>0</v>
      </c>
      <c r="I14" s="149" t="str">
        <f>AgeSexBreakdown!B19</f>
        <v>Bokolmanyo</v>
      </c>
      <c r="J14" s="144"/>
      <c r="V14" t="str">
        <f t="shared" si="3"/>
        <v> </v>
      </c>
      <c r="W14" t="str">
        <f>IF(H12=TRUE,"Sudanese"," ")</f>
        <v> </v>
      </c>
    </row>
    <row r="15" spans="2:22" ht="25.5" customHeight="1">
      <c r="B15" s="144"/>
      <c r="C15" s="151"/>
      <c r="D15" s="4"/>
      <c r="E15" s="4"/>
      <c r="F15" s="148" t="str">
        <f>AgeSexBreakdown!B20</f>
        <v>Melkadida   </v>
      </c>
      <c r="G15" s="4"/>
      <c r="H15" s="4" t="b">
        <v>0</v>
      </c>
      <c r="I15" s="149" t="str">
        <f>AgeSexBreakdown!B20</f>
        <v>Melkadida   </v>
      </c>
      <c r="J15" s="144"/>
      <c r="S15" s="145"/>
      <c r="V15" t="str">
        <f t="shared" si="3"/>
        <v> </v>
      </c>
    </row>
    <row r="16" spans="2:24" ht="19.5" customHeight="1">
      <c r="B16" s="144"/>
      <c r="C16" s="151"/>
      <c r="D16" s="4"/>
      <c r="E16" s="4"/>
      <c r="F16" s="4" t="str">
        <f>AgeSexBreakdown!B22</f>
        <v>Dolo Ado transit and reception  centre</v>
      </c>
      <c r="G16" s="4"/>
      <c r="H16" s="4" t="b">
        <v>0</v>
      </c>
      <c r="I16" s="170" t="str">
        <f>AgeSexBreakdown!B22</f>
        <v>Dolo Ado transit and reception  centre</v>
      </c>
      <c r="J16" s="144"/>
      <c r="S16" s="162"/>
      <c r="T16" s="162"/>
      <c r="V16" t="str">
        <f t="shared" si="3"/>
        <v> </v>
      </c>
      <c r="X16" s="218"/>
    </row>
    <row r="17" spans="2:22" ht="19.5" customHeight="1">
      <c r="B17" s="144"/>
      <c r="C17" s="151"/>
      <c r="D17" s="4"/>
      <c r="E17" s="4"/>
      <c r="F17" s="4"/>
      <c r="G17" s="4"/>
      <c r="H17" s="4" t="b">
        <v>0</v>
      </c>
      <c r="I17" s="170"/>
      <c r="J17" s="144"/>
      <c r="S17" s="164"/>
      <c r="T17" s="164"/>
      <c r="V17" t="str">
        <f t="shared" si="3"/>
        <v> </v>
      </c>
    </row>
    <row r="18" spans="2:22" ht="34.5" customHeight="1" thickBot="1">
      <c r="B18" s="144"/>
      <c r="C18" s="171"/>
      <c r="D18" s="172"/>
      <c r="E18" s="172"/>
      <c r="F18" s="172"/>
      <c r="G18" s="172"/>
      <c r="H18" s="172" t="b">
        <v>0</v>
      </c>
      <c r="I18" s="173"/>
      <c r="J18" s="144"/>
      <c r="S18" s="164"/>
      <c r="T18" s="164"/>
      <c r="V18" t="str">
        <f>IF(H16=TRUE,I16," ")</f>
        <v> </v>
      </c>
    </row>
    <row r="19" spans="2:22" ht="20.25" customHeight="1" hidden="1" thickTop="1">
      <c r="B19" s="144"/>
      <c r="C19" s="144"/>
      <c r="D19" s="144"/>
      <c r="E19" s="144"/>
      <c r="F19" s="144"/>
      <c r="G19" s="144"/>
      <c r="H19" s="144"/>
      <c r="I19" s="144"/>
      <c r="J19" s="144"/>
      <c r="L19" s="174" t="s">
        <v>88</v>
      </c>
      <c r="M19" s="175"/>
      <c r="N19" s="174"/>
      <c r="O19" s="176"/>
      <c r="P19" s="176"/>
      <c r="Q19" s="176"/>
      <c r="R19" s="175"/>
      <c r="S19" s="164"/>
      <c r="T19" s="164"/>
      <c r="V19" t="str">
        <f t="shared" si="3"/>
        <v> </v>
      </c>
    </row>
    <row r="20" spans="12:22" ht="19.5" customHeight="1" hidden="1">
      <c r="L20" s="157" t="s">
        <v>78</v>
      </c>
      <c r="M20" s="177" t="s">
        <v>79</v>
      </c>
      <c r="N20" s="178" t="s">
        <v>89</v>
      </c>
      <c r="O20" s="177" t="s">
        <v>81</v>
      </c>
      <c r="P20" s="178" t="s">
        <v>89</v>
      </c>
      <c r="Q20" s="178" t="s">
        <v>3</v>
      </c>
      <c r="R20" s="178" t="s">
        <v>89</v>
      </c>
      <c r="S20" s="164"/>
      <c r="T20" s="164"/>
      <c r="V20" t="str">
        <f t="shared" si="3"/>
        <v> </v>
      </c>
    </row>
    <row r="21" spans="12:20" ht="19.5" customHeight="1" hidden="1">
      <c r="L21" s="157" t="s">
        <v>82</v>
      </c>
      <c r="M21" s="179">
        <f>IF($H$3=TRUE,AgeSexBreakdown!E8)</f>
        <v>112</v>
      </c>
      <c r="N21" s="180">
        <f aca="true" t="shared" si="4" ref="N21:N26">M21/$Q$26</f>
        <v>0.04688154039347007</v>
      </c>
      <c r="O21" s="179">
        <f>IF($H$3=TRUE,AgeSexBreakdown!D8)</f>
        <v>123</v>
      </c>
      <c r="P21" s="180">
        <f aca="true" t="shared" si="5" ref="P21:P26">O21/$Q$26</f>
        <v>0.051485977396400165</v>
      </c>
      <c r="Q21" s="179">
        <f>M21+O21</f>
        <v>235</v>
      </c>
      <c r="R21" s="180">
        <f>Q21/$Q$26</f>
        <v>0.09836751778987024</v>
      </c>
      <c r="S21" s="164"/>
      <c r="T21" s="164"/>
    </row>
    <row r="22" spans="12:20" ht="19.5" customHeight="1" hidden="1">
      <c r="L22" s="163" t="s">
        <v>90</v>
      </c>
      <c r="M22" s="179">
        <f>IF($H$3=TRUE,AgeSexBreakdown!G8)</f>
        <v>197</v>
      </c>
      <c r="N22" s="180">
        <f t="shared" si="4"/>
        <v>0.08246128087065718</v>
      </c>
      <c r="O22" s="179">
        <f>IF($H$3=TRUE,AgeSexBreakdown!F8)</f>
        <v>177</v>
      </c>
      <c r="P22" s="180">
        <f t="shared" si="5"/>
        <v>0.0740895772289661</v>
      </c>
      <c r="Q22" s="179">
        <f>M22+O22</f>
        <v>374</v>
      </c>
      <c r="R22" s="180">
        <f>Q22/$Q$26</f>
        <v>0.15655085809962327</v>
      </c>
      <c r="S22" s="164"/>
      <c r="T22" s="164"/>
    </row>
    <row r="23" spans="12:20" ht="24" customHeight="1" hidden="1">
      <c r="L23" s="165" t="s">
        <v>84</v>
      </c>
      <c r="M23" s="179">
        <f>IF($H$3=TRUE,AgeSexBreakdown!I8)</f>
        <v>126</v>
      </c>
      <c r="N23" s="180">
        <f t="shared" si="4"/>
        <v>0.05274173294265383</v>
      </c>
      <c r="O23" s="179">
        <f>IF($H$3=TRUE,AgeSexBreakdown!H8)</f>
        <v>122</v>
      </c>
      <c r="P23" s="180">
        <f t="shared" si="5"/>
        <v>0.05106739221431561</v>
      </c>
      <c r="Q23" s="179">
        <f>M23+O23</f>
        <v>248</v>
      </c>
      <c r="R23" s="180">
        <f>Q23/$Q$26</f>
        <v>0.10380912515696944</v>
      </c>
      <c r="S23" s="145"/>
      <c r="T23" s="145"/>
    </row>
    <row r="24" spans="12:18" ht="15.75" customHeight="1" hidden="1">
      <c r="L24" s="157" t="s">
        <v>85</v>
      </c>
      <c r="M24" s="179">
        <f>IF($H$3=TRUE,AgeSexBreakdown!K8)</f>
        <v>929</v>
      </c>
      <c r="N24" s="180">
        <f t="shared" si="4"/>
        <v>0.38886563415655084</v>
      </c>
      <c r="O24" s="179">
        <f>IF($H$3=TRUE,AgeSexBreakdown!J8)</f>
        <v>528</v>
      </c>
      <c r="P24" s="180">
        <f t="shared" si="5"/>
        <v>0.22101297614064463</v>
      </c>
      <c r="Q24" s="179">
        <f>M24+O24</f>
        <v>1457</v>
      </c>
      <c r="R24" s="180">
        <f>Q24/$Q$26</f>
        <v>0.6098786102971955</v>
      </c>
    </row>
    <row r="25" spans="12:18" ht="15.75" customHeight="1" hidden="1">
      <c r="L25" s="157" t="s">
        <v>86</v>
      </c>
      <c r="M25" s="179">
        <f>IF($H$3=TRUE,AgeSexBreakdown!M8)</f>
        <v>54</v>
      </c>
      <c r="N25" s="180">
        <f t="shared" si="4"/>
        <v>0.022603599832565928</v>
      </c>
      <c r="O25" s="179">
        <f>IF($H$3=TRUE,AgeSexBreakdown!L8)</f>
        <v>21</v>
      </c>
      <c r="P25" s="180">
        <f t="shared" si="5"/>
        <v>0.008790288823775638</v>
      </c>
      <c r="Q25" s="179">
        <f>M25+O25</f>
        <v>75</v>
      </c>
      <c r="R25" s="180"/>
    </row>
    <row r="26" spans="12:18" ht="15.75" customHeight="1" hidden="1">
      <c r="L26" s="157" t="s">
        <v>3</v>
      </c>
      <c r="M26" s="179">
        <f>SUM(M21:M25)</f>
        <v>1418</v>
      </c>
      <c r="N26" s="180">
        <f t="shared" si="4"/>
        <v>0.5935537881958979</v>
      </c>
      <c r="O26" s="179">
        <f>SUM(O21:O25)</f>
        <v>971</v>
      </c>
      <c r="P26" s="180">
        <f t="shared" si="5"/>
        <v>0.4064462118041021</v>
      </c>
      <c r="Q26" s="179">
        <f>SUM(Q21:Q25)</f>
        <v>2389</v>
      </c>
      <c r="R26" s="180">
        <f>Q26/$Q$26</f>
        <v>1</v>
      </c>
    </row>
    <row r="27" spans="12:18" ht="15.75" customHeight="1" hidden="1">
      <c r="L27" s="181" t="s">
        <v>87</v>
      </c>
      <c r="M27" s="182" t="str">
        <f>I3</f>
        <v>Addis Ababa</v>
      </c>
      <c r="N27" s="183"/>
      <c r="O27" s="183"/>
      <c r="P27" s="183"/>
      <c r="Q27" s="183"/>
      <c r="R27" s="184"/>
    </row>
    <row r="28" ht="15.75" customHeight="1" hidden="1"/>
    <row r="29" spans="12:18" ht="15.75" customHeight="1" hidden="1">
      <c r="L29" s="174" t="s">
        <v>88</v>
      </c>
      <c r="M29" s="175"/>
      <c r="N29" s="174"/>
      <c r="O29" s="176"/>
      <c r="P29" s="176"/>
      <c r="Q29" s="176"/>
      <c r="R29" s="175"/>
    </row>
    <row r="30" spans="12:18" ht="15.75" customHeight="1" hidden="1">
      <c r="L30" s="157" t="s">
        <v>78</v>
      </c>
      <c r="M30" s="177" t="s">
        <v>79</v>
      </c>
      <c r="N30" s="178" t="s">
        <v>89</v>
      </c>
      <c r="O30" s="177" t="s">
        <v>81</v>
      </c>
      <c r="P30" s="178" t="s">
        <v>89</v>
      </c>
      <c r="Q30" s="178" t="s">
        <v>3</v>
      </c>
      <c r="R30" s="178" t="s">
        <v>89</v>
      </c>
    </row>
    <row r="31" spans="12:20" ht="15.75" customHeight="1" hidden="1">
      <c r="L31" s="157" t="s">
        <v>82</v>
      </c>
      <c r="M31" s="179">
        <f>IF($H$4=TRUE,AgeSexBreakdown!E9)</f>
        <v>433</v>
      </c>
      <c r="N31" s="180">
        <f aca="true" t="shared" si="6" ref="N31:N36">M31/$Q$36</f>
        <v>0.032583339604183914</v>
      </c>
      <c r="O31" s="179">
        <f>IF($H$4=TRUE,AgeSexBreakdown!D9)</f>
        <v>389</v>
      </c>
      <c r="P31" s="180">
        <f aca="true" t="shared" si="7" ref="P31:P36">O31/$Q$36</f>
        <v>0.02927233049890887</v>
      </c>
      <c r="Q31" s="179">
        <f>M31+O31</f>
        <v>822</v>
      </c>
      <c r="R31" s="180">
        <f aca="true" t="shared" si="8" ref="R31:R36">Q31/$Q$36</f>
        <v>0.061855670103092786</v>
      </c>
      <c r="S31" s="185"/>
      <c r="T31" s="185"/>
    </row>
    <row r="32" spans="12:20" ht="15.75" customHeight="1" hidden="1">
      <c r="L32" s="163" t="s">
        <v>90</v>
      </c>
      <c r="M32" s="179">
        <f>IF($H$4=TRUE,AgeSexBreakdown!G9)</f>
        <v>369</v>
      </c>
      <c r="N32" s="180">
        <f t="shared" si="6"/>
        <v>0.02776732636014749</v>
      </c>
      <c r="O32" s="179">
        <f>IF($H$4=TRUE,AgeSexBreakdown!F9)</f>
        <v>372</v>
      </c>
      <c r="P32" s="180">
        <f t="shared" si="7"/>
        <v>0.027993076980961696</v>
      </c>
      <c r="Q32" s="179">
        <f>M32+O32</f>
        <v>741</v>
      </c>
      <c r="R32" s="180">
        <f t="shared" si="8"/>
        <v>0.05576040334110919</v>
      </c>
      <c r="S32" s="162"/>
      <c r="T32" s="162"/>
    </row>
    <row r="33" spans="12:20" ht="15.75" customHeight="1" hidden="1">
      <c r="L33" s="165" t="s">
        <v>84</v>
      </c>
      <c r="M33" s="179">
        <f>IF($H$4=TRUE,AgeSexBreakdown!I9)</f>
        <v>1208</v>
      </c>
      <c r="N33" s="180">
        <f t="shared" si="6"/>
        <v>0.09090224998118746</v>
      </c>
      <c r="O33" s="179">
        <f>IF($H$4=TRUE,AgeSexBreakdown!H9)</f>
        <v>377</v>
      </c>
      <c r="P33" s="180">
        <f t="shared" si="7"/>
        <v>0.02836932801565204</v>
      </c>
      <c r="Q33" s="179">
        <f>M33+O33</f>
        <v>1585</v>
      </c>
      <c r="R33" s="180">
        <f t="shared" si="8"/>
        <v>0.11927157799683949</v>
      </c>
      <c r="S33" s="164"/>
      <c r="T33" s="164"/>
    </row>
    <row r="34" spans="12:20" ht="15.75" customHeight="1" hidden="1">
      <c r="L34" s="157" t="s">
        <v>85</v>
      </c>
      <c r="M34" s="179">
        <f>IF($H$4=TRUE,AgeSexBreakdown!K9)</f>
        <v>6820</v>
      </c>
      <c r="N34" s="180">
        <f t="shared" si="6"/>
        <v>0.5132064113176311</v>
      </c>
      <c r="O34" s="179">
        <f>IF($H$4=TRUE,AgeSexBreakdown!J9)</f>
        <v>3225</v>
      </c>
      <c r="P34" s="180">
        <f t="shared" si="7"/>
        <v>0.24268191737527278</v>
      </c>
      <c r="Q34" s="179">
        <f>M34+O34</f>
        <v>10045</v>
      </c>
      <c r="R34" s="180">
        <f t="shared" si="8"/>
        <v>0.7558883286929039</v>
      </c>
      <c r="S34" s="164"/>
      <c r="T34" s="164"/>
    </row>
    <row r="35" spans="12:20" ht="15.75" hidden="1">
      <c r="L35" s="157" t="s">
        <v>86</v>
      </c>
      <c r="M35" s="179">
        <f>IF($H$4=TRUE,AgeSexBreakdown!M9)</f>
        <v>52</v>
      </c>
      <c r="N35" s="180">
        <f t="shared" si="6"/>
        <v>0.003913010760779592</v>
      </c>
      <c r="O35" s="179">
        <f>IF($H$4=TRUE,AgeSexBreakdown!L9)</f>
        <v>44</v>
      </c>
      <c r="P35" s="180">
        <f t="shared" si="7"/>
        <v>0.0033110091052750393</v>
      </c>
      <c r="Q35" s="179">
        <f>M35+O35</f>
        <v>96</v>
      </c>
      <c r="R35" s="180">
        <f t="shared" si="8"/>
        <v>0.007224019866054632</v>
      </c>
      <c r="S35" s="164"/>
      <c r="T35" s="164"/>
    </row>
    <row r="36" spans="12:20" ht="15.75" hidden="1">
      <c r="L36" s="157" t="s">
        <v>3</v>
      </c>
      <c r="M36" s="179">
        <f>SUM(M31:M35)</f>
        <v>8882</v>
      </c>
      <c r="N36" s="180">
        <f t="shared" si="6"/>
        <v>0.6683723380239296</v>
      </c>
      <c r="O36" s="179">
        <f>SUM(O31:O35)</f>
        <v>4407</v>
      </c>
      <c r="P36" s="180">
        <f t="shared" si="7"/>
        <v>0.3316276619760704</v>
      </c>
      <c r="Q36" s="179">
        <f>SUM(Q31:Q35)</f>
        <v>13289</v>
      </c>
      <c r="R36" s="180">
        <f t="shared" si="8"/>
        <v>1</v>
      </c>
      <c r="S36" s="164"/>
      <c r="T36" s="164"/>
    </row>
    <row r="37" spans="12:20" ht="15.75" hidden="1">
      <c r="L37" s="181" t="s">
        <v>87</v>
      </c>
      <c r="M37" s="182" t="str">
        <f>I4</f>
        <v>Mai-Aini</v>
      </c>
      <c r="N37" s="183"/>
      <c r="O37" s="183"/>
      <c r="P37" s="183"/>
      <c r="Q37" s="183"/>
      <c r="R37" s="184"/>
      <c r="S37" s="164"/>
      <c r="T37" s="164"/>
    </row>
    <row r="38" spans="19:20" ht="15.75" hidden="1">
      <c r="S38" s="164"/>
      <c r="T38" s="164"/>
    </row>
    <row r="39" spans="12:20" ht="12.75" hidden="1">
      <c r="L39" s="174" t="s">
        <v>88</v>
      </c>
      <c r="M39" s="175"/>
      <c r="N39" s="174"/>
      <c r="O39" s="176"/>
      <c r="P39" s="176"/>
      <c r="Q39" s="176"/>
      <c r="R39" s="175"/>
      <c r="S39" s="169"/>
      <c r="T39" s="169"/>
    </row>
    <row r="40" spans="12:18" ht="15.75" hidden="1">
      <c r="L40" s="157" t="s">
        <v>78</v>
      </c>
      <c r="M40" s="177" t="s">
        <v>79</v>
      </c>
      <c r="N40" s="178" t="s">
        <v>89</v>
      </c>
      <c r="O40" s="177" t="s">
        <v>81</v>
      </c>
      <c r="P40" s="178" t="s">
        <v>89</v>
      </c>
      <c r="Q40" s="178" t="s">
        <v>3</v>
      </c>
      <c r="R40" s="178" t="s">
        <v>89</v>
      </c>
    </row>
    <row r="41" spans="12:20" ht="15.75" customHeight="1" hidden="1">
      <c r="L41" s="157" t="s">
        <v>82</v>
      </c>
      <c r="M41" s="179">
        <f>IF($H$5=TRUE,AgeSexBreakdown!E10)</f>
        <v>249</v>
      </c>
      <c r="N41" s="180">
        <f aca="true" t="shared" si="9" ref="N41:N46">M41/$Q$46</f>
        <v>0.024592592592592593</v>
      </c>
      <c r="O41" s="179">
        <f>IF($H$5=TRUE,AgeSexBreakdown!D10)</f>
        <v>238</v>
      </c>
      <c r="P41" s="180">
        <f aca="true" t="shared" si="10" ref="P41:P46">O41/$Q$46</f>
        <v>0.02350617283950617</v>
      </c>
      <c r="Q41" s="179">
        <f>M41+O41</f>
        <v>487</v>
      </c>
      <c r="R41" s="180">
        <f aca="true" t="shared" si="11" ref="R41:R46">Q41/$Q$46</f>
        <v>0.04809876543209877</v>
      </c>
      <c r="S41" s="185"/>
      <c r="T41" s="185"/>
    </row>
    <row r="42" spans="12:20" ht="15.75" hidden="1">
      <c r="L42" s="163" t="s">
        <v>90</v>
      </c>
      <c r="M42" s="179">
        <f>IF($H$5=TRUE,AgeSexBreakdown!G10)</f>
        <v>345</v>
      </c>
      <c r="N42" s="180">
        <f t="shared" si="9"/>
        <v>0.034074074074074076</v>
      </c>
      <c r="O42" s="179">
        <f>IF($H$5=TRUE,AgeSexBreakdown!F10)</f>
        <v>329</v>
      </c>
      <c r="P42" s="180">
        <f t="shared" si="10"/>
        <v>0.03249382716049383</v>
      </c>
      <c r="Q42" s="179">
        <f>M42+O42</f>
        <v>674</v>
      </c>
      <c r="R42" s="180">
        <f t="shared" si="11"/>
        <v>0.0665679012345679</v>
      </c>
      <c r="S42" s="162"/>
      <c r="T42" s="162"/>
    </row>
    <row r="43" spans="12:20" ht="15.75" hidden="1">
      <c r="L43" s="165" t="s">
        <v>84</v>
      </c>
      <c r="M43" s="179">
        <f>IF($H$5=TRUE,AgeSexBreakdown!I10)</f>
        <v>254</v>
      </c>
      <c r="N43" s="180">
        <f t="shared" si="9"/>
        <v>0.02508641975308642</v>
      </c>
      <c r="O43" s="179">
        <f>IF($H$5=TRUE,AgeSexBreakdown!H10)</f>
        <v>132</v>
      </c>
      <c r="P43" s="180">
        <f t="shared" si="10"/>
        <v>0.013037037037037036</v>
      </c>
      <c r="Q43" s="179">
        <f>M43+O43</f>
        <v>386</v>
      </c>
      <c r="R43" s="180">
        <f t="shared" si="11"/>
        <v>0.03812345679012346</v>
      </c>
      <c r="S43" s="164"/>
      <c r="T43" s="164"/>
    </row>
    <row r="44" spans="12:20" ht="15.75" hidden="1">
      <c r="L44" s="157" t="s">
        <v>85</v>
      </c>
      <c r="M44" s="179">
        <f>IF($H$5=TRUE,AgeSexBreakdown!K10)</f>
        <v>7621</v>
      </c>
      <c r="N44" s="180">
        <f t="shared" si="9"/>
        <v>0.7526913580246913</v>
      </c>
      <c r="O44" s="179">
        <f>IF($H$5=TRUE,AgeSexBreakdown!J10)</f>
        <v>895</v>
      </c>
      <c r="P44" s="180">
        <f t="shared" si="10"/>
        <v>0.08839506172839506</v>
      </c>
      <c r="Q44" s="179">
        <f>M44+O44</f>
        <v>8516</v>
      </c>
      <c r="R44" s="180">
        <f t="shared" si="11"/>
        <v>0.8410864197530864</v>
      </c>
      <c r="S44" s="164"/>
      <c r="T44" s="164"/>
    </row>
    <row r="45" spans="12:20" ht="15.75" hidden="1">
      <c r="L45" s="157" t="s">
        <v>86</v>
      </c>
      <c r="M45" s="179">
        <f>IF($H$5=TRUE,AgeSexBreakdown!M10)</f>
        <v>57</v>
      </c>
      <c r="N45" s="180">
        <f t="shared" si="9"/>
        <v>0.005629629629629629</v>
      </c>
      <c r="O45" s="179">
        <f>IF($H$5=TRUE,AgeSexBreakdown!L10)</f>
        <v>5</v>
      </c>
      <c r="P45" s="180">
        <f t="shared" si="10"/>
        <v>0.0004938271604938272</v>
      </c>
      <c r="Q45" s="179">
        <f>M45+O45</f>
        <v>62</v>
      </c>
      <c r="R45" s="180">
        <f t="shared" si="11"/>
        <v>0.0061234567901234565</v>
      </c>
      <c r="S45" s="164"/>
      <c r="T45" s="164"/>
    </row>
    <row r="46" spans="12:20" ht="15.75" hidden="1">
      <c r="L46" s="157" t="s">
        <v>3</v>
      </c>
      <c r="M46" s="179">
        <f>IF($H$5=TRUE,AgeSexBreakdown!O10)</f>
        <v>8526</v>
      </c>
      <c r="N46" s="180">
        <f t="shared" si="9"/>
        <v>0.8420740740740741</v>
      </c>
      <c r="O46" s="179">
        <f>IF($H$5=TRUE,AgeSexBreakdown!N10)</f>
        <v>1599</v>
      </c>
      <c r="P46" s="180">
        <f t="shared" si="10"/>
        <v>0.15792592592592591</v>
      </c>
      <c r="Q46" s="179">
        <f>SUM(Q41:Q45)</f>
        <v>10125</v>
      </c>
      <c r="R46" s="180">
        <f t="shared" si="11"/>
        <v>1</v>
      </c>
      <c r="S46" s="164"/>
      <c r="T46" s="164"/>
    </row>
    <row r="47" spans="12:20" ht="15.75" hidden="1">
      <c r="L47" s="181" t="s">
        <v>87</v>
      </c>
      <c r="M47" s="182" t="s">
        <v>74</v>
      </c>
      <c r="N47" s="183"/>
      <c r="O47" s="183"/>
      <c r="P47" s="183"/>
      <c r="Q47" s="183"/>
      <c r="R47" s="184"/>
      <c r="S47" s="164"/>
      <c r="T47" s="164"/>
    </row>
    <row r="48" spans="19:20" ht="15.75" hidden="1">
      <c r="S48" s="164"/>
      <c r="T48" s="164"/>
    </row>
    <row r="49" spans="12:20" ht="12.75" hidden="1">
      <c r="L49" s="174" t="s">
        <v>88</v>
      </c>
      <c r="M49" s="175"/>
      <c r="N49" s="174"/>
      <c r="O49" s="176"/>
      <c r="P49" s="176"/>
      <c r="Q49" s="176"/>
      <c r="R49" s="175"/>
      <c r="S49" s="169"/>
      <c r="T49" s="169"/>
    </row>
    <row r="50" spans="12:18" ht="15.75" hidden="1">
      <c r="L50" s="157" t="s">
        <v>78</v>
      </c>
      <c r="M50" s="177" t="s">
        <v>79</v>
      </c>
      <c r="N50" s="178" t="s">
        <v>89</v>
      </c>
      <c r="O50" s="177" t="s">
        <v>81</v>
      </c>
      <c r="P50" s="178" t="s">
        <v>89</v>
      </c>
      <c r="Q50" s="178" t="s">
        <v>3</v>
      </c>
      <c r="R50" s="178" t="s">
        <v>89</v>
      </c>
    </row>
    <row r="51" spans="12:20" ht="15.75" customHeight="1" hidden="1">
      <c r="L51" s="157" t="s">
        <v>82</v>
      </c>
      <c r="M51" s="179">
        <f>IF($H$6=TRUE,AgeSexBreakdown!E11)</f>
        <v>567</v>
      </c>
      <c r="N51" s="186">
        <f aca="true" t="shared" si="12" ref="N51:N56">M51/$Q$56</f>
        <v>0.06491870849553469</v>
      </c>
      <c r="O51" s="179">
        <f>IF($H$6=TRUE,AgeSexBreakdown!D11)</f>
        <v>540</v>
      </c>
      <c r="P51" s="186">
        <f aca="true" t="shared" si="13" ref="P51:P56">O51/$Q$56</f>
        <v>0.061827341424318755</v>
      </c>
      <c r="Q51" s="179">
        <f>M51+O51</f>
        <v>1107</v>
      </c>
      <c r="R51" s="186">
        <f aca="true" t="shared" si="14" ref="R51:R56">Q51/$Q$56</f>
        <v>0.12674604991985344</v>
      </c>
      <c r="S51" s="185"/>
      <c r="T51" s="185"/>
    </row>
    <row r="52" spans="12:20" ht="15.75" hidden="1">
      <c r="L52" s="163" t="s">
        <v>90</v>
      </c>
      <c r="M52" s="179">
        <f>IF($H$6=TRUE,AgeSexBreakdown!G11)</f>
        <v>500</v>
      </c>
      <c r="N52" s="186">
        <f t="shared" si="12"/>
        <v>0.0572475383558507</v>
      </c>
      <c r="O52" s="179">
        <f>IF($H$6=TRUE,AgeSexBreakdown!F11)</f>
        <v>502</v>
      </c>
      <c r="P52" s="186">
        <f t="shared" si="13"/>
        <v>0.0574765285092741</v>
      </c>
      <c r="Q52" s="179">
        <f>M52+O52</f>
        <v>1002</v>
      </c>
      <c r="R52" s="186">
        <f t="shared" si="14"/>
        <v>0.1147240668651248</v>
      </c>
      <c r="S52" s="162"/>
      <c r="T52" s="162"/>
    </row>
    <row r="53" spans="12:20" ht="15.75" hidden="1">
      <c r="L53" s="165" t="s">
        <v>84</v>
      </c>
      <c r="M53" s="179">
        <f>IF($H$6=TRUE,AgeSexBreakdown!I11)</f>
        <v>451</v>
      </c>
      <c r="N53" s="186">
        <f t="shared" si="12"/>
        <v>0.05163727959697733</v>
      </c>
      <c r="O53" s="179">
        <f>IF($H$6=TRUE,AgeSexBreakdown!H11)</f>
        <v>385</v>
      </c>
      <c r="P53" s="186">
        <f t="shared" si="13"/>
        <v>0.04408060453400504</v>
      </c>
      <c r="Q53" s="179">
        <f>M53+O53</f>
        <v>836</v>
      </c>
      <c r="R53" s="186">
        <f t="shared" si="14"/>
        <v>0.09571788413098237</v>
      </c>
      <c r="S53" s="187"/>
      <c r="T53" s="187"/>
    </row>
    <row r="54" spans="12:20" ht="15.75" hidden="1">
      <c r="L54" s="157" t="s">
        <v>85</v>
      </c>
      <c r="M54" s="178">
        <f>IF($H$6=TRUE,AgeSexBreakdown!K11)</f>
        <v>3922</v>
      </c>
      <c r="N54" s="186">
        <f t="shared" si="12"/>
        <v>0.4490496908632929</v>
      </c>
      <c r="O54" s="178">
        <f>IF($H$6=TRUE,AgeSexBreakdown!J11)</f>
        <v>1476</v>
      </c>
      <c r="P54" s="186">
        <f t="shared" si="13"/>
        <v>0.16899473322647127</v>
      </c>
      <c r="Q54" s="178">
        <f>M54+O54</f>
        <v>5398</v>
      </c>
      <c r="R54" s="186">
        <f t="shared" si="14"/>
        <v>0.6180444240897641</v>
      </c>
      <c r="S54" s="187"/>
      <c r="T54" s="187"/>
    </row>
    <row r="55" spans="12:20" ht="15.75" hidden="1">
      <c r="L55" s="157" t="s">
        <v>86</v>
      </c>
      <c r="M55" s="178">
        <f>IF($H$6=TRUE,AgeSexBreakdown!M11)</f>
        <v>201</v>
      </c>
      <c r="N55" s="186">
        <f t="shared" si="12"/>
        <v>0.02301351041905198</v>
      </c>
      <c r="O55" s="178">
        <f>IF($H$6=TRUE,AgeSexBreakdown!L11)</f>
        <v>190</v>
      </c>
      <c r="P55" s="186">
        <f t="shared" si="13"/>
        <v>0.021754064575223265</v>
      </c>
      <c r="Q55" s="178">
        <f>M55+O55</f>
        <v>391</v>
      </c>
      <c r="R55" s="186">
        <f t="shared" si="14"/>
        <v>0.04476757499427524</v>
      </c>
      <c r="S55" s="187"/>
      <c r="T55" s="187"/>
    </row>
    <row r="56" spans="12:20" ht="15.75" hidden="1">
      <c r="L56" s="157" t="s">
        <v>3</v>
      </c>
      <c r="M56" s="179">
        <f>IF($H$6=TRUE,AgeSexBreakdown!O11)</f>
        <v>5641</v>
      </c>
      <c r="N56" s="186">
        <f t="shared" si="12"/>
        <v>0.6458667277307076</v>
      </c>
      <c r="O56" s="179">
        <f>IF($H$6=TRUE,AgeSexBreakdown!N11)</f>
        <v>3093</v>
      </c>
      <c r="P56" s="186">
        <f t="shared" si="13"/>
        <v>0.3541332722692924</v>
      </c>
      <c r="Q56" s="179">
        <f>SUM(Q51:Q55)</f>
        <v>8734</v>
      </c>
      <c r="R56" s="186">
        <f t="shared" si="14"/>
        <v>1</v>
      </c>
      <c r="S56" s="187"/>
      <c r="T56" s="187"/>
    </row>
    <row r="57" spans="12:20" ht="15.75" hidden="1">
      <c r="L57" s="181" t="s">
        <v>87</v>
      </c>
      <c r="M57" s="182" t="s">
        <v>18</v>
      </c>
      <c r="N57" s="183"/>
      <c r="O57" s="183"/>
      <c r="P57" s="183"/>
      <c r="Q57" s="183"/>
      <c r="R57" s="184"/>
      <c r="S57" s="187"/>
      <c r="T57" s="187"/>
    </row>
    <row r="58" spans="19:20" ht="15.75" hidden="1">
      <c r="S58" s="164"/>
      <c r="T58" s="164"/>
    </row>
    <row r="59" spans="12:20" ht="12.75" hidden="1">
      <c r="L59" s="174" t="s">
        <v>88</v>
      </c>
      <c r="M59" s="175"/>
      <c r="N59" s="174"/>
      <c r="O59" s="176"/>
      <c r="P59" s="176"/>
      <c r="Q59" s="176"/>
      <c r="R59" s="175"/>
      <c r="S59" s="169"/>
      <c r="T59" s="169"/>
    </row>
    <row r="60" spans="12:18" ht="15.75" hidden="1">
      <c r="L60" s="157" t="s">
        <v>78</v>
      </c>
      <c r="M60" s="177" t="s">
        <v>79</v>
      </c>
      <c r="N60" s="178" t="s">
        <v>89</v>
      </c>
      <c r="O60" s="177" t="s">
        <v>81</v>
      </c>
      <c r="P60" s="178" t="s">
        <v>89</v>
      </c>
      <c r="Q60" s="178" t="s">
        <v>3</v>
      </c>
      <c r="R60" s="178" t="s">
        <v>89</v>
      </c>
    </row>
    <row r="61" spans="12:20" ht="15.75" customHeight="1" hidden="1">
      <c r="L61" s="157" t="s">
        <v>82</v>
      </c>
      <c r="M61" s="179">
        <f>IF(H7=TRUE,AgeSexBreakdown!E12)</f>
        <v>1265</v>
      </c>
      <c r="N61" s="180">
        <f aca="true" t="shared" si="15" ref="N61:N66">M61/$Q$66</f>
        <v>0.08269595345492581</v>
      </c>
      <c r="O61" s="179">
        <f>IF($H$7=TRUE,AgeSexBreakdown!D12)</f>
        <v>1124</v>
      </c>
      <c r="P61" s="180">
        <f aca="true" t="shared" si="16" ref="P61:P66">O61/$Q$66</f>
        <v>0.07347845982872458</v>
      </c>
      <c r="Q61" s="179">
        <f>M61+O61</f>
        <v>2389</v>
      </c>
      <c r="R61" s="180">
        <f aca="true" t="shared" si="17" ref="R61:R66">Q61/$Q$66</f>
        <v>0.1561744132836504</v>
      </c>
      <c r="S61" s="185"/>
      <c r="T61" s="185"/>
    </row>
    <row r="62" spans="12:20" ht="15.75" hidden="1">
      <c r="L62" s="163" t="s">
        <v>90</v>
      </c>
      <c r="M62" s="179">
        <f>IF($H$7=TRUE,AgeSexBreakdown!G12)</f>
        <v>2060</v>
      </c>
      <c r="N62" s="180">
        <f t="shared" si="15"/>
        <v>0.13466692815584755</v>
      </c>
      <c r="O62" s="179">
        <f>IF($H$7=TRUE,AgeSexBreakdown!F12)</f>
        <v>1822</v>
      </c>
      <c r="P62" s="180">
        <f t="shared" si="16"/>
        <v>0.11910832189318167</v>
      </c>
      <c r="Q62" s="179">
        <f>M62+O62</f>
        <v>3882</v>
      </c>
      <c r="R62" s="180">
        <f t="shared" si="17"/>
        <v>0.25377525004902923</v>
      </c>
      <c r="S62" s="162"/>
      <c r="T62" s="162"/>
    </row>
    <row r="63" spans="12:20" ht="15.75" hidden="1">
      <c r="L63" s="165" t="s">
        <v>84</v>
      </c>
      <c r="M63" s="179">
        <f>IF($H$7=TRUE,AgeSexBreakdown!I12)</f>
        <v>1056</v>
      </c>
      <c r="N63" s="180">
        <f t="shared" si="15"/>
        <v>0.0690331437536772</v>
      </c>
      <c r="O63" s="179">
        <f>IF($H$7=TRUE,AgeSexBreakdown!H12)</f>
        <v>823</v>
      </c>
      <c r="P63" s="180">
        <f t="shared" si="16"/>
        <v>0.05380139896711773</v>
      </c>
      <c r="Q63" s="179">
        <f>M63+O63</f>
        <v>1879</v>
      </c>
      <c r="R63" s="180">
        <f t="shared" si="17"/>
        <v>0.12283454272079493</v>
      </c>
      <c r="S63" s="164"/>
      <c r="T63" s="164"/>
    </row>
    <row r="64" spans="12:20" ht="15.75" hidden="1">
      <c r="L64" s="157" t="s">
        <v>85</v>
      </c>
      <c r="M64" s="179">
        <f>IF($H$7=TRUE,AgeSexBreakdown!K12)</f>
        <v>3606</v>
      </c>
      <c r="N64" s="180">
        <f t="shared" si="15"/>
        <v>0.2357324965679545</v>
      </c>
      <c r="O64" s="179">
        <f>IF($H$7=TRUE,AgeSexBreakdown!J12)</f>
        <v>3088</v>
      </c>
      <c r="P64" s="180">
        <f t="shared" si="16"/>
        <v>0.20186964764332876</v>
      </c>
      <c r="Q64" s="179">
        <f>M64+O64</f>
        <v>6694</v>
      </c>
      <c r="R64" s="180">
        <f t="shared" si="17"/>
        <v>0.43760214421128324</v>
      </c>
      <c r="S64" s="164"/>
      <c r="T64" s="164"/>
    </row>
    <row r="65" spans="12:20" ht="15.75" hidden="1">
      <c r="L65" s="157" t="s">
        <v>86</v>
      </c>
      <c r="M65" s="179">
        <f>IF($H$7=TRUE,AgeSexBreakdown!M12)</f>
        <v>297</v>
      </c>
      <c r="N65" s="180">
        <f t="shared" si="15"/>
        <v>0.01941557168072171</v>
      </c>
      <c r="O65" s="179">
        <f>IF($H$7=TRUE,AgeSexBreakdown!L12)</f>
        <v>156</v>
      </c>
      <c r="P65" s="180">
        <f t="shared" si="16"/>
        <v>0.010198078054520495</v>
      </c>
      <c r="Q65" s="179">
        <f>M65+O65</f>
        <v>453</v>
      </c>
      <c r="R65" s="180">
        <f t="shared" si="17"/>
        <v>0.029613649735242203</v>
      </c>
      <c r="S65" s="164"/>
      <c r="T65" s="164"/>
    </row>
    <row r="66" spans="12:20" ht="15.75" hidden="1">
      <c r="L66" s="157" t="s">
        <v>3</v>
      </c>
      <c r="M66" s="179">
        <f>IF($H$7=TRUE,AgeSexBreakdown!O12)</f>
        <v>8284</v>
      </c>
      <c r="N66" s="180">
        <f t="shared" si="15"/>
        <v>0.5415440936131267</v>
      </c>
      <c r="O66" s="179">
        <f>IF($H$7=TRUE,AgeSexBreakdown!N12)</f>
        <v>7013</v>
      </c>
      <c r="P66" s="180">
        <f t="shared" si="16"/>
        <v>0.4584559063868732</v>
      </c>
      <c r="Q66" s="179">
        <f>SUM(Q61:Q65)</f>
        <v>15297</v>
      </c>
      <c r="R66" s="180">
        <f t="shared" si="17"/>
        <v>1</v>
      </c>
      <c r="S66" s="164"/>
      <c r="T66" s="164"/>
    </row>
    <row r="67" spans="12:20" ht="15.75" hidden="1">
      <c r="L67" s="181" t="s">
        <v>87</v>
      </c>
      <c r="M67" s="182" t="str">
        <f>I7</f>
        <v>ERT-Afar</v>
      </c>
      <c r="N67" s="183"/>
      <c r="O67" s="183"/>
      <c r="P67" s="183"/>
      <c r="Q67" s="183"/>
      <c r="R67" s="184"/>
      <c r="S67" s="164"/>
      <c r="T67" s="164"/>
    </row>
    <row r="68" spans="19:20" ht="15.75" hidden="1">
      <c r="S68" s="164"/>
      <c r="T68" s="164"/>
    </row>
    <row r="69" spans="12:20" ht="12.75" hidden="1">
      <c r="L69" s="174" t="s">
        <v>88</v>
      </c>
      <c r="M69" s="175"/>
      <c r="N69" s="174"/>
      <c r="O69" s="176"/>
      <c r="P69" s="176"/>
      <c r="Q69" s="176"/>
      <c r="R69" s="175"/>
      <c r="S69" s="169"/>
      <c r="T69" s="169"/>
    </row>
    <row r="70" spans="12:18" ht="15.75" hidden="1">
      <c r="L70" s="157" t="s">
        <v>78</v>
      </c>
      <c r="M70" s="177" t="s">
        <v>79</v>
      </c>
      <c r="N70" s="178" t="s">
        <v>89</v>
      </c>
      <c r="O70" s="177" t="s">
        <v>81</v>
      </c>
      <c r="P70" s="178" t="s">
        <v>89</v>
      </c>
      <c r="Q70" s="178" t="s">
        <v>3</v>
      </c>
      <c r="R70" s="178" t="s">
        <v>89</v>
      </c>
    </row>
    <row r="71" spans="12:20" ht="15.75" customHeight="1" hidden="1">
      <c r="L71" s="157" t="s">
        <v>82</v>
      </c>
      <c r="M71" s="179">
        <f>IF(H8=TRUE,AgeSexBreakdown!E13)</f>
        <v>2757</v>
      </c>
      <c r="N71" s="180">
        <f aca="true" t="shared" si="18" ref="N71:N76">M71/$Q$76</f>
        <v>0.12373216048828652</v>
      </c>
      <c r="O71" s="179">
        <f>IF($H$8=TRUE,AgeSexBreakdown!D13)</f>
        <v>2736</v>
      </c>
      <c r="P71" s="180">
        <f aca="true" t="shared" si="19" ref="P71:P76">O71/$Q$76</f>
        <v>0.1227896957185172</v>
      </c>
      <c r="Q71" s="179">
        <f>M71+O71</f>
        <v>5493</v>
      </c>
      <c r="R71" s="180">
        <f aca="true" t="shared" si="20" ref="R71:R76">Q71/$Q$76</f>
        <v>0.2465218562068037</v>
      </c>
      <c r="S71" s="185"/>
      <c r="T71" s="185"/>
    </row>
    <row r="72" spans="12:20" ht="15.75" hidden="1">
      <c r="L72" s="163" t="s">
        <v>90</v>
      </c>
      <c r="M72" s="179">
        <f>IF($H$8=TRUE,AgeSexBreakdown!G13)</f>
        <v>2844</v>
      </c>
      <c r="N72" s="180">
        <f t="shared" si="18"/>
        <v>0.12763665739161656</v>
      </c>
      <c r="O72" s="179">
        <f>IF($H$8=TRUE,AgeSexBreakdown!F13)</f>
        <v>2837</v>
      </c>
      <c r="P72" s="180">
        <f t="shared" si="19"/>
        <v>0.1273225024683601</v>
      </c>
      <c r="Q72" s="179">
        <f>M72+O72</f>
        <v>5681</v>
      </c>
      <c r="R72" s="180">
        <f t="shared" si="20"/>
        <v>0.25495915985997664</v>
      </c>
      <c r="S72" s="162"/>
      <c r="T72" s="162"/>
    </row>
    <row r="73" spans="12:20" ht="15.75" hidden="1">
      <c r="L73" s="165" t="s">
        <v>84</v>
      </c>
      <c r="M73" s="179">
        <f>IF($H$8=TRUE,AgeSexBreakdown!I13)</f>
        <v>1755</v>
      </c>
      <c r="N73" s="180">
        <f t="shared" si="18"/>
        <v>0.07876312718786464</v>
      </c>
      <c r="O73" s="179">
        <f>IF($H$8=TRUE,AgeSexBreakdown!H13)</f>
        <v>1740</v>
      </c>
      <c r="P73" s="180">
        <f t="shared" si="19"/>
        <v>0.07808993806660085</v>
      </c>
      <c r="Q73" s="179">
        <f>M73+O73</f>
        <v>3495</v>
      </c>
      <c r="R73" s="180">
        <f t="shared" si="20"/>
        <v>0.1568530652544655</v>
      </c>
      <c r="S73" s="164"/>
      <c r="T73" s="164"/>
    </row>
    <row r="74" spans="12:20" ht="15.75" hidden="1">
      <c r="L74" s="157" t="s">
        <v>85</v>
      </c>
      <c r="M74" s="179">
        <f>IF($H$8=TRUE,AgeSexBreakdown!K13)</f>
        <v>2397</v>
      </c>
      <c r="N74" s="180">
        <f t="shared" si="18"/>
        <v>0.1075756215779553</v>
      </c>
      <c r="O74" s="179">
        <f>IF($H$8=TRUE,AgeSexBreakdown!J13)</f>
        <v>4984</v>
      </c>
      <c r="P74" s="180">
        <f t="shared" si="19"/>
        <v>0.2236783053585854</v>
      </c>
      <c r="Q74" s="179">
        <f>M74+O74</f>
        <v>7381</v>
      </c>
      <c r="R74" s="180">
        <f t="shared" si="20"/>
        <v>0.3312539269365407</v>
      </c>
      <c r="S74" s="164"/>
      <c r="T74" s="164"/>
    </row>
    <row r="75" spans="12:20" ht="15.75" hidden="1">
      <c r="L75" s="157" t="s">
        <v>86</v>
      </c>
      <c r="M75" s="179">
        <f>IF($H$8=TRUE,AgeSexBreakdown!M13)</f>
        <v>50</v>
      </c>
      <c r="N75" s="180">
        <f t="shared" si="18"/>
        <v>0.002243963737546001</v>
      </c>
      <c r="O75" s="179">
        <f>IF($H$8=TRUE,AgeSexBreakdown!L13)</f>
        <v>182</v>
      </c>
      <c r="P75" s="180">
        <f t="shared" si="19"/>
        <v>0.008168028004667444</v>
      </c>
      <c r="Q75" s="179">
        <f>M75+O75</f>
        <v>232</v>
      </c>
      <c r="R75" s="180">
        <f t="shared" si="20"/>
        <v>0.010411991742213446</v>
      </c>
      <c r="S75" s="164"/>
      <c r="T75" s="164"/>
    </row>
    <row r="76" spans="12:20" ht="15.75" hidden="1">
      <c r="L76" s="157" t="s">
        <v>3</v>
      </c>
      <c r="M76" s="179">
        <f>SUM(M71:M75)</f>
        <v>9803</v>
      </c>
      <c r="N76" s="180">
        <f t="shared" si="18"/>
        <v>0.439951530383269</v>
      </c>
      <c r="O76" s="179">
        <f>SUM(O71:O75)</f>
        <v>12479</v>
      </c>
      <c r="P76" s="180">
        <f t="shared" si="19"/>
        <v>0.560048469616731</v>
      </c>
      <c r="Q76" s="179">
        <f>SUM(Q71:Q75)</f>
        <v>22282</v>
      </c>
      <c r="R76" s="180">
        <f t="shared" si="20"/>
        <v>1</v>
      </c>
      <c r="S76" s="164"/>
      <c r="T76" s="164"/>
    </row>
    <row r="77" spans="12:20" ht="15.75" hidden="1">
      <c r="L77" s="181" t="s">
        <v>87</v>
      </c>
      <c r="M77" s="182" t="str">
        <f>I8</f>
        <v>Fugnido</v>
      </c>
      <c r="N77" s="183"/>
      <c r="O77" s="183"/>
      <c r="P77" s="183"/>
      <c r="Q77" s="183"/>
      <c r="R77" s="184"/>
      <c r="S77" s="164"/>
      <c r="T77" s="164"/>
    </row>
    <row r="78" spans="19:20" ht="15.75" hidden="1">
      <c r="S78" s="187"/>
      <c r="T78" s="187"/>
    </row>
    <row r="79" spans="12:20" ht="12.75" hidden="1">
      <c r="L79" s="174" t="s">
        <v>88</v>
      </c>
      <c r="M79" s="175"/>
      <c r="N79" s="174"/>
      <c r="O79" s="176"/>
      <c r="P79" s="176"/>
      <c r="Q79" s="176"/>
      <c r="R79" s="175"/>
      <c r="S79" s="169"/>
      <c r="T79" s="169"/>
    </row>
    <row r="80" spans="12:18" ht="15.75" hidden="1">
      <c r="L80" s="157" t="s">
        <v>78</v>
      </c>
      <c r="M80" s="177" t="s">
        <v>79</v>
      </c>
      <c r="N80" s="178" t="s">
        <v>89</v>
      </c>
      <c r="O80" s="177" t="s">
        <v>81</v>
      </c>
      <c r="P80" s="178" t="s">
        <v>89</v>
      </c>
      <c r="Q80" s="178" t="s">
        <v>3</v>
      </c>
      <c r="R80" s="178" t="s">
        <v>89</v>
      </c>
    </row>
    <row r="81" spans="12:20" ht="15.75" customHeight="1" hidden="1">
      <c r="L81" s="157" t="s">
        <v>82</v>
      </c>
      <c r="M81" s="179">
        <f>IF(H9=TRUE,AgeSexBreakdown!E14)</f>
        <v>381</v>
      </c>
      <c r="N81" s="180">
        <f aca="true" t="shared" si="21" ref="N81:N86">M81/$Q$86</f>
        <v>0.09857697283311773</v>
      </c>
      <c r="O81" s="179">
        <f>IF($H$9=TRUE,AgeSexBreakdown!D14)</f>
        <v>317</v>
      </c>
      <c r="P81" s="180">
        <f aca="true" t="shared" si="22" ref="P81:P86">O81/$Q$86</f>
        <v>0.08201811125485123</v>
      </c>
      <c r="Q81" s="179">
        <f>M81+O81</f>
        <v>698</v>
      </c>
      <c r="R81" s="180">
        <f aca="true" t="shared" si="23" ref="R81:R86">Q81/$Q$86</f>
        <v>0.18059508408796895</v>
      </c>
      <c r="S81" s="185"/>
      <c r="T81" s="185"/>
    </row>
    <row r="82" spans="12:20" ht="15.75" hidden="1">
      <c r="L82" s="163" t="s">
        <v>90</v>
      </c>
      <c r="M82" s="179">
        <f>IF($H$9=TRUE,AgeSexBreakdown!G14)</f>
        <v>509</v>
      </c>
      <c r="N82" s="180">
        <f t="shared" si="21"/>
        <v>0.13169469598965072</v>
      </c>
      <c r="O82" s="179">
        <f>IF($H$9=TRUE,AgeSexBreakdown!F14)</f>
        <v>431</v>
      </c>
      <c r="P82" s="180">
        <f t="shared" si="22"/>
        <v>0.11151358344113842</v>
      </c>
      <c r="Q82" s="179">
        <f>M82+O82</f>
        <v>940</v>
      </c>
      <c r="R82" s="180">
        <f t="shared" si="23"/>
        <v>0.24320827943078913</v>
      </c>
      <c r="S82" s="162"/>
      <c r="T82" s="162"/>
    </row>
    <row r="83" spans="12:20" ht="15.75" hidden="1">
      <c r="L83" s="165" t="s">
        <v>84</v>
      </c>
      <c r="M83" s="179">
        <f>IF($H$9=TRUE,AgeSexBreakdown!I14)</f>
        <v>620</v>
      </c>
      <c r="N83" s="180">
        <f t="shared" si="21"/>
        <v>0.16041397153945666</v>
      </c>
      <c r="O83" s="179">
        <f>IF($H$9=TRUE,AgeSexBreakdown!H14)</f>
        <v>293</v>
      </c>
      <c r="P83" s="180">
        <f t="shared" si="22"/>
        <v>0.07580853816300129</v>
      </c>
      <c r="Q83" s="179">
        <f>M83+O83</f>
        <v>913</v>
      </c>
      <c r="R83" s="180">
        <f t="shared" si="23"/>
        <v>0.23622250970245795</v>
      </c>
      <c r="S83" s="164"/>
      <c r="T83" s="164"/>
    </row>
    <row r="84" spans="12:20" ht="15.75" hidden="1">
      <c r="L84" s="157" t="s">
        <v>85</v>
      </c>
      <c r="M84" s="179">
        <f>IF($H$9=TRUE,AgeSexBreakdown!K14)</f>
        <v>811</v>
      </c>
      <c r="N84" s="180">
        <f t="shared" si="21"/>
        <v>0.20983182406209572</v>
      </c>
      <c r="O84" s="179">
        <f>IF($H$9=TRUE,AgeSexBreakdown!J14)</f>
        <v>473</v>
      </c>
      <c r="P84" s="180">
        <f t="shared" si="22"/>
        <v>0.12238033635187581</v>
      </c>
      <c r="Q84" s="179">
        <f>M84+O84</f>
        <v>1284</v>
      </c>
      <c r="R84" s="180">
        <f t="shared" si="23"/>
        <v>0.33221216041397156</v>
      </c>
      <c r="S84" s="164"/>
      <c r="T84" s="164"/>
    </row>
    <row r="85" spans="12:20" ht="15.75" hidden="1">
      <c r="L85" s="157" t="s">
        <v>86</v>
      </c>
      <c r="M85" s="179">
        <f>IF($H$9=TRUE,AgeSexBreakdown!M14)</f>
        <v>15</v>
      </c>
      <c r="N85" s="180">
        <f t="shared" si="21"/>
        <v>0.0038809831824062097</v>
      </c>
      <c r="O85" s="179">
        <f>IF($H$9=TRUE,AgeSexBreakdown!L14)</f>
        <v>15</v>
      </c>
      <c r="P85" s="180">
        <f t="shared" si="22"/>
        <v>0.0038809831824062097</v>
      </c>
      <c r="Q85" s="179">
        <f>M85+O85</f>
        <v>30</v>
      </c>
      <c r="R85" s="180">
        <f t="shared" si="23"/>
        <v>0.007761966364812419</v>
      </c>
      <c r="S85" s="164"/>
      <c r="T85" s="164"/>
    </row>
    <row r="86" spans="12:20" ht="15.75" hidden="1">
      <c r="L86" s="157" t="s">
        <v>3</v>
      </c>
      <c r="M86" s="179">
        <f>SUM(M81:M85)</f>
        <v>2336</v>
      </c>
      <c r="N86" s="180">
        <f t="shared" si="21"/>
        <v>0.604398447606727</v>
      </c>
      <c r="O86" s="179">
        <f>SUM(O81:O85)</f>
        <v>1529</v>
      </c>
      <c r="P86" s="180">
        <f t="shared" si="22"/>
        <v>0.39560155239327294</v>
      </c>
      <c r="Q86" s="179">
        <f>SUM(Q81:Q85)</f>
        <v>3865</v>
      </c>
      <c r="R86" s="180">
        <f t="shared" si="23"/>
        <v>1</v>
      </c>
      <c r="S86" s="164"/>
      <c r="T86" s="164"/>
    </row>
    <row r="87" spans="12:20" ht="15.75" hidden="1">
      <c r="L87" s="181" t="s">
        <v>87</v>
      </c>
      <c r="M87" s="182" t="str">
        <f>I9</f>
        <v>Sherkole</v>
      </c>
      <c r="N87" s="183"/>
      <c r="O87" s="183"/>
      <c r="P87" s="183"/>
      <c r="Q87" s="183"/>
      <c r="R87" s="184"/>
      <c r="S87" s="164"/>
      <c r="T87" s="164"/>
    </row>
    <row r="88" spans="19:20" ht="15.75" hidden="1">
      <c r="S88" s="164"/>
      <c r="T88" s="164"/>
    </row>
    <row r="89" spans="12:20" ht="12.75" hidden="1">
      <c r="L89" s="174" t="s">
        <v>88</v>
      </c>
      <c r="M89" s="175"/>
      <c r="N89" s="174"/>
      <c r="O89" s="176"/>
      <c r="P89" s="176"/>
      <c r="Q89" s="176"/>
      <c r="R89" s="175"/>
      <c r="S89" s="169"/>
      <c r="T89" s="169"/>
    </row>
    <row r="90" spans="12:18" ht="15.75" hidden="1">
      <c r="L90" s="157" t="s">
        <v>78</v>
      </c>
      <c r="M90" s="177" t="s">
        <v>79</v>
      </c>
      <c r="N90" s="178" t="s">
        <v>89</v>
      </c>
      <c r="O90" s="177" t="s">
        <v>81</v>
      </c>
      <c r="P90" s="178" t="s">
        <v>89</v>
      </c>
      <c r="Q90" s="178" t="s">
        <v>3</v>
      </c>
      <c r="R90" s="178" t="s">
        <v>89</v>
      </c>
    </row>
    <row r="91" spans="12:20" ht="15.75" customHeight="1" hidden="1">
      <c r="L91" s="157" t="s">
        <v>82</v>
      </c>
      <c r="M91" s="179" t="b">
        <f>IF(H10=TRUE,AgeSexBreakdown!E15)</f>
        <v>0</v>
      </c>
      <c r="N91" s="180" t="e">
        <f aca="true" t="shared" si="24" ref="N91:N96">M91/$Q$96</f>
        <v>#DIV/0!</v>
      </c>
      <c r="O91" s="179" t="b">
        <f>IF($H$10=TRUE,AgeSexBreakdown!D15)</f>
        <v>0</v>
      </c>
      <c r="P91" s="180" t="e">
        <f aca="true" t="shared" si="25" ref="P91:P96">O91/$Q$96</f>
        <v>#DIV/0!</v>
      </c>
      <c r="Q91" s="179">
        <f>M91+O91</f>
        <v>0</v>
      </c>
      <c r="R91" s="180" t="e">
        <f aca="true" t="shared" si="26" ref="R91:R96">Q91/$Q$96</f>
        <v>#DIV/0!</v>
      </c>
      <c r="S91" s="185"/>
      <c r="T91" s="185"/>
    </row>
    <row r="92" spans="12:20" ht="15.75" hidden="1">
      <c r="L92" s="163" t="s">
        <v>90</v>
      </c>
      <c r="M92" s="179" t="b">
        <f>IF($H$10=TRUE,AgeSexBreakdown!G15)</f>
        <v>0</v>
      </c>
      <c r="N92" s="180" t="e">
        <f t="shared" si="24"/>
        <v>#DIV/0!</v>
      </c>
      <c r="O92" s="179" t="b">
        <f>IF($H$10=TRUE,AgeSexBreakdown!F15)</f>
        <v>0</v>
      </c>
      <c r="P92" s="180" t="e">
        <f t="shared" si="25"/>
        <v>#DIV/0!</v>
      </c>
      <c r="Q92" s="179">
        <f>M92+O92</f>
        <v>0</v>
      </c>
      <c r="R92" s="180" t="e">
        <f t="shared" si="26"/>
        <v>#DIV/0!</v>
      </c>
      <c r="S92" s="162"/>
      <c r="T92" s="162"/>
    </row>
    <row r="93" spans="12:20" ht="15.75" hidden="1">
      <c r="L93" s="165" t="s">
        <v>84</v>
      </c>
      <c r="M93" s="179" t="b">
        <f>IF($H$10=TRUE,AgeSexBreakdown!I15)</f>
        <v>0</v>
      </c>
      <c r="N93" s="180" t="e">
        <f t="shared" si="24"/>
        <v>#DIV/0!</v>
      </c>
      <c r="O93" s="179" t="b">
        <f>IF($H$10=TRUE,AgeSexBreakdown!H15)</f>
        <v>0</v>
      </c>
      <c r="P93" s="180" t="e">
        <f t="shared" si="25"/>
        <v>#DIV/0!</v>
      </c>
      <c r="Q93" s="179">
        <f>M93+O93</f>
        <v>0</v>
      </c>
      <c r="R93" s="180" t="e">
        <f t="shared" si="26"/>
        <v>#DIV/0!</v>
      </c>
      <c r="S93" s="164"/>
      <c r="T93" s="164"/>
    </row>
    <row r="94" spans="12:20" ht="15.75" hidden="1">
      <c r="L94" s="157" t="s">
        <v>85</v>
      </c>
      <c r="M94" s="179" t="b">
        <f>IF($H$10=TRUE,AgeSexBreakdown!K15)</f>
        <v>0</v>
      </c>
      <c r="N94" s="180" t="e">
        <f t="shared" si="24"/>
        <v>#DIV/0!</v>
      </c>
      <c r="O94" s="179" t="b">
        <f>IF($H$10=TRUE,AgeSexBreakdown!J15)</f>
        <v>0</v>
      </c>
      <c r="P94" s="180" t="e">
        <f t="shared" si="25"/>
        <v>#DIV/0!</v>
      </c>
      <c r="Q94" s="179">
        <f>M94+O94</f>
        <v>0</v>
      </c>
      <c r="R94" s="180" t="e">
        <f t="shared" si="26"/>
        <v>#DIV/0!</v>
      </c>
      <c r="S94" s="164"/>
      <c r="T94" s="164"/>
    </row>
    <row r="95" spans="12:20" ht="15.75" hidden="1">
      <c r="L95" s="157" t="s">
        <v>86</v>
      </c>
      <c r="M95" s="179" t="b">
        <f>IF($H$10=TRUE,AgeSexBreakdown!M15)</f>
        <v>0</v>
      </c>
      <c r="N95" s="180" t="e">
        <f t="shared" si="24"/>
        <v>#DIV/0!</v>
      </c>
      <c r="O95" s="179" t="b">
        <f>IF($H$10=TRUE,AgeSexBreakdown!L15)</f>
        <v>0</v>
      </c>
      <c r="P95" s="180" t="e">
        <f t="shared" si="25"/>
        <v>#DIV/0!</v>
      </c>
      <c r="Q95" s="179">
        <f>M95+O95</f>
        <v>0</v>
      </c>
      <c r="R95" s="180" t="e">
        <f t="shared" si="26"/>
        <v>#DIV/0!</v>
      </c>
      <c r="S95" s="164"/>
      <c r="T95" s="164"/>
    </row>
    <row r="96" spans="12:20" ht="15.75" hidden="1">
      <c r="L96" s="157" t="s">
        <v>3</v>
      </c>
      <c r="M96" s="179">
        <f>SUM(M91:M95)</f>
        <v>0</v>
      </c>
      <c r="N96" s="180" t="e">
        <f t="shared" si="24"/>
        <v>#DIV/0!</v>
      </c>
      <c r="O96" s="179">
        <f>SUM(O91:O95)</f>
        <v>0</v>
      </c>
      <c r="P96" s="180" t="e">
        <f t="shared" si="25"/>
        <v>#DIV/0!</v>
      </c>
      <c r="Q96" s="179">
        <f>SUM(Q91:Q95)</f>
        <v>0</v>
      </c>
      <c r="R96" s="180" t="e">
        <f t="shared" si="26"/>
        <v>#DIV/0!</v>
      </c>
      <c r="S96" s="164"/>
      <c r="T96" s="164"/>
    </row>
    <row r="97" spans="12:20" ht="15.75" hidden="1">
      <c r="L97" s="181" t="s">
        <v>87</v>
      </c>
      <c r="M97" s="182" t="str">
        <f>I10</f>
        <v>KEN-Borena</v>
      </c>
      <c r="N97" s="183"/>
      <c r="O97" s="183"/>
      <c r="P97" s="183"/>
      <c r="Q97" s="183"/>
      <c r="R97" s="184"/>
      <c r="S97" s="164"/>
      <c r="T97" s="164"/>
    </row>
    <row r="98" spans="19:20" ht="15.75" hidden="1">
      <c r="S98" s="164"/>
      <c r="T98" s="164"/>
    </row>
    <row r="99" spans="12:20" ht="12.75" hidden="1">
      <c r="L99" s="174" t="s">
        <v>88</v>
      </c>
      <c r="M99" s="175"/>
      <c r="N99" s="174"/>
      <c r="O99" s="176"/>
      <c r="P99" s="176"/>
      <c r="Q99" s="176"/>
      <c r="R99" s="175"/>
      <c r="S99" s="169"/>
      <c r="T99" s="169"/>
    </row>
    <row r="100" spans="12:18" ht="15.75" hidden="1">
      <c r="L100" s="157" t="s">
        <v>78</v>
      </c>
      <c r="M100" s="177" t="s">
        <v>79</v>
      </c>
      <c r="N100" s="178" t="s">
        <v>89</v>
      </c>
      <c r="O100" s="177" t="s">
        <v>81</v>
      </c>
      <c r="P100" s="178" t="s">
        <v>89</v>
      </c>
      <c r="Q100" s="178" t="s">
        <v>3</v>
      </c>
      <c r="R100" s="178" t="s">
        <v>89</v>
      </c>
    </row>
    <row r="101" spans="12:20" ht="15.75" customHeight="1" hidden="1">
      <c r="L101" s="157" t="s">
        <v>82</v>
      </c>
      <c r="M101" s="179" t="b">
        <f>IF(H11=TRUE,AgeSexBreakdown!E16)</f>
        <v>0</v>
      </c>
      <c r="N101" s="180" t="e">
        <f aca="true" t="shared" si="27" ref="N101:N106">M101/$Q$106</f>
        <v>#DIV/0!</v>
      </c>
      <c r="O101" s="179" t="b">
        <f>IF($H$11=TRUE,AgeSexBreakdown!D16)</f>
        <v>0</v>
      </c>
      <c r="P101" s="180" t="e">
        <f aca="true" t="shared" si="28" ref="P101:P106">O101/$Q$106</f>
        <v>#DIV/0!</v>
      </c>
      <c r="Q101" s="179">
        <f>M101+O101</f>
        <v>0</v>
      </c>
      <c r="R101" s="180" t="e">
        <f aca="true" t="shared" si="29" ref="R101:R106">Q101/$Q$106</f>
        <v>#DIV/0!</v>
      </c>
      <c r="S101" s="185"/>
      <c r="T101" s="185"/>
    </row>
    <row r="102" spans="12:20" ht="15.75" hidden="1">
      <c r="L102" s="163" t="s">
        <v>90</v>
      </c>
      <c r="M102" s="179" t="b">
        <f>IF($H$11=TRUE,AgeSexBreakdown!G16)</f>
        <v>0</v>
      </c>
      <c r="N102" s="180" t="e">
        <f t="shared" si="27"/>
        <v>#DIV/0!</v>
      </c>
      <c r="O102" s="179" t="b">
        <f>IF($H$11=TRUE,AgeSexBreakdown!F16)</f>
        <v>0</v>
      </c>
      <c r="P102" s="180" t="e">
        <f t="shared" si="28"/>
        <v>#DIV/0!</v>
      </c>
      <c r="Q102" s="179">
        <f>M102+O102</f>
        <v>0</v>
      </c>
      <c r="R102" s="180" t="e">
        <f t="shared" si="29"/>
        <v>#DIV/0!</v>
      </c>
      <c r="S102" s="162"/>
      <c r="T102" s="162"/>
    </row>
    <row r="103" spans="12:20" ht="19.5" customHeight="1" hidden="1">
      <c r="L103" s="165" t="s">
        <v>84</v>
      </c>
      <c r="M103" s="179" t="b">
        <f>IF($H$11=TRUE,AgeSexBreakdown!I16)</f>
        <v>0</v>
      </c>
      <c r="N103" s="180" t="e">
        <f t="shared" si="27"/>
        <v>#DIV/0!</v>
      </c>
      <c r="O103" s="179" t="b">
        <f>IF($H$11=TRUE,AgeSexBreakdown!H16)</f>
        <v>0</v>
      </c>
      <c r="P103" s="180" t="e">
        <f t="shared" si="28"/>
        <v>#DIV/0!</v>
      </c>
      <c r="Q103" s="179">
        <f>M103+O103</f>
        <v>0</v>
      </c>
      <c r="R103" s="180" t="e">
        <f t="shared" si="29"/>
        <v>#DIV/0!</v>
      </c>
      <c r="S103" s="164"/>
      <c r="T103" s="164"/>
    </row>
    <row r="104" spans="12:20" ht="15.75" hidden="1">
      <c r="L104" s="157" t="s">
        <v>85</v>
      </c>
      <c r="M104" s="179" t="b">
        <f>IF($H$11=TRUE,AgeSexBreakdown!K16)</f>
        <v>0</v>
      </c>
      <c r="N104" s="180" t="e">
        <f t="shared" si="27"/>
        <v>#DIV/0!</v>
      </c>
      <c r="O104" s="179" t="b">
        <f>IF($H$11=TRUE,AgeSexBreakdown!J16)</f>
        <v>0</v>
      </c>
      <c r="P104" s="180" t="e">
        <f t="shared" si="28"/>
        <v>#DIV/0!</v>
      </c>
      <c r="Q104" s="179">
        <f>M104+O104</f>
        <v>0</v>
      </c>
      <c r="R104" s="180" t="e">
        <f t="shared" si="29"/>
        <v>#DIV/0!</v>
      </c>
      <c r="S104" s="164"/>
      <c r="T104" s="164"/>
    </row>
    <row r="105" spans="12:20" ht="15.75" hidden="1">
      <c r="L105" s="157" t="s">
        <v>86</v>
      </c>
      <c r="M105" s="179" t="b">
        <f>IF($H$11=TRUE,AgeSexBreakdown!M16)</f>
        <v>0</v>
      </c>
      <c r="N105" s="180" t="e">
        <f t="shared" si="27"/>
        <v>#DIV/0!</v>
      </c>
      <c r="O105" s="179" t="b">
        <f>IF($H$11=TRUE,AgeSexBreakdown!L16)</f>
        <v>0</v>
      </c>
      <c r="P105" s="180" t="e">
        <f t="shared" si="28"/>
        <v>#DIV/0!</v>
      </c>
      <c r="Q105" s="179">
        <f>M105+O105</f>
        <v>0</v>
      </c>
      <c r="R105" s="180" t="e">
        <f t="shared" si="29"/>
        <v>#DIV/0!</v>
      </c>
      <c r="S105" s="164"/>
      <c r="T105" s="164"/>
    </row>
    <row r="106" spans="12:20" ht="15.75" hidden="1">
      <c r="L106" s="157" t="s">
        <v>3</v>
      </c>
      <c r="M106" s="179">
        <f>SUM(M101:M105)</f>
        <v>0</v>
      </c>
      <c r="N106" s="180" t="e">
        <f t="shared" si="27"/>
        <v>#DIV/0!</v>
      </c>
      <c r="O106" s="179">
        <f>SUM(O101:O105)</f>
        <v>0</v>
      </c>
      <c r="P106" s="180" t="e">
        <f t="shared" si="28"/>
        <v>#DIV/0!</v>
      </c>
      <c r="Q106" s="179">
        <f>SUM(Q101:Q105)</f>
        <v>0</v>
      </c>
      <c r="R106" s="180" t="e">
        <f t="shared" si="29"/>
        <v>#DIV/0!</v>
      </c>
      <c r="S106" s="164"/>
      <c r="T106" s="164"/>
    </row>
    <row r="107" spans="12:20" ht="15.75" hidden="1">
      <c r="L107" s="181" t="s">
        <v>87</v>
      </c>
      <c r="M107" s="182" t="str">
        <f>I11</f>
        <v>Aw-barre</v>
      </c>
      <c r="N107" s="183"/>
      <c r="O107" s="183"/>
      <c r="P107" s="183"/>
      <c r="Q107" s="183"/>
      <c r="R107" s="184"/>
      <c r="S107" s="164"/>
      <c r="T107" s="164"/>
    </row>
    <row r="108" spans="19:20" ht="15.75" hidden="1">
      <c r="S108" s="164"/>
      <c r="T108" s="164"/>
    </row>
    <row r="109" spans="12:20" ht="12.75" hidden="1">
      <c r="L109" s="174" t="s">
        <v>88</v>
      </c>
      <c r="M109" s="175"/>
      <c r="N109" s="174"/>
      <c r="O109" s="176"/>
      <c r="P109" s="176"/>
      <c r="Q109" s="176"/>
      <c r="R109" s="175"/>
      <c r="S109" s="169"/>
      <c r="T109" s="169"/>
    </row>
    <row r="110" spans="12:18" ht="15.75" hidden="1">
      <c r="L110" s="157" t="s">
        <v>78</v>
      </c>
      <c r="M110" s="177" t="s">
        <v>79</v>
      </c>
      <c r="N110" s="178" t="s">
        <v>89</v>
      </c>
      <c r="O110" s="177" t="s">
        <v>81</v>
      </c>
      <c r="P110" s="178" t="s">
        <v>89</v>
      </c>
      <c r="Q110" s="178" t="s">
        <v>3</v>
      </c>
      <c r="R110" s="178" t="s">
        <v>89</v>
      </c>
    </row>
    <row r="111" spans="12:20" ht="15.75" customHeight="1" hidden="1">
      <c r="L111" s="157" t="s">
        <v>82</v>
      </c>
      <c r="M111" s="179" t="b">
        <f>IF(H12=TRUE,AgeSexBreakdown!E17)</f>
        <v>0</v>
      </c>
      <c r="N111" s="180" t="e">
        <f aca="true" t="shared" si="30" ref="N111:N116">M111/$Q$116</f>
        <v>#DIV/0!</v>
      </c>
      <c r="O111" s="179" t="b">
        <f>IF($H$12=TRUE,AgeSexBreakdown!D17)</f>
        <v>0</v>
      </c>
      <c r="P111" s="180" t="e">
        <f aca="true" t="shared" si="31" ref="P111:P116">O111/$Q$116</f>
        <v>#DIV/0!</v>
      </c>
      <c r="Q111" s="179">
        <f>M111+O111</f>
        <v>0</v>
      </c>
      <c r="R111" s="180" t="e">
        <f aca="true" t="shared" si="32" ref="R111:R116">Q111/$Q$116</f>
        <v>#DIV/0!</v>
      </c>
      <c r="S111" s="185"/>
      <c r="T111" s="185"/>
    </row>
    <row r="112" spans="12:20" ht="15.75" hidden="1">
      <c r="L112" s="163" t="s">
        <v>90</v>
      </c>
      <c r="M112" s="179" t="b">
        <f>IF($H$12=TRUE,AgeSexBreakdown!G17)</f>
        <v>0</v>
      </c>
      <c r="N112" s="180" t="e">
        <f t="shared" si="30"/>
        <v>#DIV/0!</v>
      </c>
      <c r="O112" s="179" t="b">
        <f>IF($H$12=TRUE,AgeSexBreakdown!F17)</f>
        <v>0</v>
      </c>
      <c r="P112" s="180" t="e">
        <f t="shared" si="31"/>
        <v>#DIV/0!</v>
      </c>
      <c r="Q112" s="179">
        <f>M112+O112</f>
        <v>0</v>
      </c>
      <c r="R112" s="180" t="e">
        <f t="shared" si="32"/>
        <v>#DIV/0!</v>
      </c>
      <c r="S112" s="162"/>
      <c r="T112" s="162"/>
    </row>
    <row r="113" spans="12:20" ht="15.75" hidden="1">
      <c r="L113" s="165" t="s">
        <v>84</v>
      </c>
      <c r="M113" s="179" t="b">
        <f>IF($H$12=TRUE,AgeSexBreakdown!I17)</f>
        <v>0</v>
      </c>
      <c r="N113" s="180" t="e">
        <f t="shared" si="30"/>
        <v>#DIV/0!</v>
      </c>
      <c r="O113" s="179" t="b">
        <f>IF($H$12=TRUE,AgeSexBreakdown!H17)</f>
        <v>0</v>
      </c>
      <c r="P113" s="180" t="e">
        <f t="shared" si="31"/>
        <v>#DIV/0!</v>
      </c>
      <c r="Q113" s="179">
        <f>M113+O113</f>
        <v>0</v>
      </c>
      <c r="R113" s="180" t="e">
        <f t="shared" si="32"/>
        <v>#DIV/0!</v>
      </c>
      <c r="S113" s="164"/>
      <c r="T113" s="164"/>
    </row>
    <row r="114" spans="12:20" ht="15.75" hidden="1">
      <c r="L114" s="157" t="s">
        <v>85</v>
      </c>
      <c r="M114" s="179" t="b">
        <f>IF($H$12=TRUE,AgeSexBreakdown!K17)</f>
        <v>0</v>
      </c>
      <c r="N114" s="180" t="e">
        <f t="shared" si="30"/>
        <v>#DIV/0!</v>
      </c>
      <c r="O114" s="179" t="b">
        <f>IF($H$12=TRUE,AgeSexBreakdown!J17)</f>
        <v>0</v>
      </c>
      <c r="P114" s="180" t="e">
        <f t="shared" si="31"/>
        <v>#DIV/0!</v>
      </c>
      <c r="Q114" s="179">
        <f>M114+O114</f>
        <v>0</v>
      </c>
      <c r="R114" s="180" t="e">
        <f t="shared" si="32"/>
        <v>#DIV/0!</v>
      </c>
      <c r="S114" s="164"/>
      <c r="T114" s="164"/>
    </row>
    <row r="115" spans="12:20" ht="15.75" hidden="1">
      <c r="L115" s="157" t="s">
        <v>86</v>
      </c>
      <c r="M115" s="179" t="b">
        <f>IF($H$12=TRUE,AgeSexBreakdown!M17)</f>
        <v>0</v>
      </c>
      <c r="N115" s="180" t="e">
        <f t="shared" si="30"/>
        <v>#DIV/0!</v>
      </c>
      <c r="O115" s="179" t="b">
        <f>IF($H$12=TRUE,AgeSexBreakdown!L17)</f>
        <v>0</v>
      </c>
      <c r="P115" s="180" t="e">
        <f t="shared" si="31"/>
        <v>#DIV/0!</v>
      </c>
      <c r="Q115" s="179">
        <f>M115+O115</f>
        <v>0</v>
      </c>
      <c r="R115" s="180" t="e">
        <f t="shared" si="32"/>
        <v>#DIV/0!</v>
      </c>
      <c r="S115" s="164"/>
      <c r="T115" s="164"/>
    </row>
    <row r="116" spans="12:20" ht="15.75" hidden="1">
      <c r="L116" s="157" t="s">
        <v>3</v>
      </c>
      <c r="M116" s="179">
        <f>SUM(M111:M115)</f>
        <v>0</v>
      </c>
      <c r="N116" s="180" t="e">
        <f t="shared" si="30"/>
        <v>#DIV/0!</v>
      </c>
      <c r="O116" s="179">
        <f>SUM(O111:O115)</f>
        <v>0</v>
      </c>
      <c r="P116" s="180" t="e">
        <f t="shared" si="31"/>
        <v>#DIV/0!</v>
      </c>
      <c r="Q116" s="179">
        <f>SUM(Q111:Q115)</f>
        <v>0</v>
      </c>
      <c r="R116" s="180" t="e">
        <f t="shared" si="32"/>
        <v>#DIV/0!</v>
      </c>
      <c r="S116" s="164"/>
      <c r="T116" s="164"/>
    </row>
    <row r="117" spans="12:20" ht="15.75" hidden="1">
      <c r="L117" s="188" t="s">
        <v>87</v>
      </c>
      <c r="M117" s="182" t="str">
        <f>I12</f>
        <v>Kebribeyah</v>
      </c>
      <c r="N117" s="183"/>
      <c r="O117" s="183"/>
      <c r="P117" s="183"/>
      <c r="Q117" s="183"/>
      <c r="R117" s="184"/>
      <c r="S117" s="164"/>
      <c r="T117" s="164"/>
    </row>
    <row r="118" spans="19:20" ht="15.75" hidden="1">
      <c r="S118" s="164"/>
      <c r="T118" s="164"/>
    </row>
    <row r="119" spans="12:20" ht="12.75" hidden="1">
      <c r="L119" s="174" t="s">
        <v>88</v>
      </c>
      <c r="M119" s="175"/>
      <c r="N119" s="174"/>
      <c r="O119" s="176"/>
      <c r="P119" s="176"/>
      <c r="Q119" s="176"/>
      <c r="R119" s="175"/>
      <c r="S119" s="169"/>
      <c r="T119" s="169"/>
    </row>
    <row r="120" spans="12:18" ht="15.75" hidden="1">
      <c r="L120" s="157" t="s">
        <v>78</v>
      </c>
      <c r="M120" s="177" t="s">
        <v>79</v>
      </c>
      <c r="N120" s="178" t="s">
        <v>89</v>
      </c>
      <c r="O120" s="177" t="s">
        <v>81</v>
      </c>
      <c r="P120" s="178" t="s">
        <v>89</v>
      </c>
      <c r="Q120" s="178" t="s">
        <v>3</v>
      </c>
      <c r="R120" s="178" t="s">
        <v>89</v>
      </c>
    </row>
    <row r="121" spans="12:20" ht="15.75" customHeight="1" hidden="1">
      <c r="L121" s="157" t="s">
        <v>82</v>
      </c>
      <c r="M121" s="179" t="b">
        <f>IF(H13=TRUE,AgeSexBreakdown!E18)</f>
        <v>0</v>
      </c>
      <c r="N121" s="180" t="e">
        <f aca="true" t="shared" si="33" ref="N121:N126">M121/$Q$126</f>
        <v>#DIV/0!</v>
      </c>
      <c r="O121" s="179" t="b">
        <f>IF($H$13=TRUE,AgeSexBreakdown!D18)</f>
        <v>0</v>
      </c>
      <c r="P121" s="180" t="e">
        <f aca="true" t="shared" si="34" ref="P121:P126">O121/$Q$126</f>
        <v>#DIV/0!</v>
      </c>
      <c r="Q121" s="179">
        <f>M121+O121</f>
        <v>0</v>
      </c>
      <c r="R121" s="180" t="e">
        <f aca="true" t="shared" si="35" ref="R121:R126">Q121/$Q$126</f>
        <v>#DIV/0!</v>
      </c>
      <c r="S121" s="185"/>
      <c r="T121" s="185"/>
    </row>
    <row r="122" spans="12:20" ht="15.75" hidden="1">
      <c r="L122" s="163" t="s">
        <v>90</v>
      </c>
      <c r="M122" s="179" t="b">
        <f>IF($H$13=TRUE,AgeSexBreakdown!G18)</f>
        <v>0</v>
      </c>
      <c r="N122" s="180" t="e">
        <f t="shared" si="33"/>
        <v>#DIV/0!</v>
      </c>
      <c r="O122" s="179" t="b">
        <f>IF($H$13=TRUE,AgeSexBreakdown!F18)</f>
        <v>0</v>
      </c>
      <c r="P122" s="180" t="e">
        <f t="shared" si="34"/>
        <v>#DIV/0!</v>
      </c>
      <c r="Q122" s="179">
        <f>M122+O122</f>
        <v>0</v>
      </c>
      <c r="R122" s="180" t="e">
        <f t="shared" si="35"/>
        <v>#DIV/0!</v>
      </c>
      <c r="S122" s="162"/>
      <c r="T122" s="162"/>
    </row>
    <row r="123" spans="12:20" ht="15.75" hidden="1">
      <c r="L123" s="165" t="s">
        <v>84</v>
      </c>
      <c r="M123" s="179" t="b">
        <f>IF($H$13=TRUE,AgeSexBreakdown!I18)</f>
        <v>0</v>
      </c>
      <c r="N123" s="180" t="e">
        <f t="shared" si="33"/>
        <v>#DIV/0!</v>
      </c>
      <c r="O123" s="179" t="b">
        <f>IF($H$13=TRUE,AgeSexBreakdown!H18)</f>
        <v>0</v>
      </c>
      <c r="P123" s="180" t="e">
        <f t="shared" si="34"/>
        <v>#DIV/0!</v>
      </c>
      <c r="Q123" s="179">
        <f>M123+O123</f>
        <v>0</v>
      </c>
      <c r="R123" s="180" t="e">
        <f t="shared" si="35"/>
        <v>#DIV/0!</v>
      </c>
      <c r="S123" s="164"/>
      <c r="T123" s="164"/>
    </row>
    <row r="124" spans="12:20" ht="15.75" hidden="1">
      <c r="L124" s="157" t="s">
        <v>85</v>
      </c>
      <c r="M124" s="179" t="b">
        <f>IF($H$13=TRUE,AgeSexBreakdown!K18)</f>
        <v>0</v>
      </c>
      <c r="N124" s="180" t="e">
        <f t="shared" si="33"/>
        <v>#DIV/0!</v>
      </c>
      <c r="O124" s="179" t="b">
        <f>IF($H$13=TRUE,AgeSexBreakdown!J18)</f>
        <v>0</v>
      </c>
      <c r="P124" s="180" t="e">
        <f t="shared" si="34"/>
        <v>#DIV/0!</v>
      </c>
      <c r="Q124" s="179">
        <f>M124+O124</f>
        <v>0</v>
      </c>
      <c r="R124" s="180" t="e">
        <f t="shared" si="35"/>
        <v>#DIV/0!</v>
      </c>
      <c r="S124" s="164"/>
      <c r="T124" s="164"/>
    </row>
    <row r="125" spans="12:20" ht="15.75" hidden="1">
      <c r="L125" s="157" t="s">
        <v>86</v>
      </c>
      <c r="M125" s="179" t="b">
        <f>IF($H$13=TRUE,AgeSexBreakdown!M18)</f>
        <v>0</v>
      </c>
      <c r="N125" s="180" t="e">
        <f t="shared" si="33"/>
        <v>#DIV/0!</v>
      </c>
      <c r="O125" s="179" t="b">
        <f>IF($H$13=TRUE,AgeSexBreakdown!L18)</f>
        <v>0</v>
      </c>
      <c r="P125" s="180" t="e">
        <f t="shared" si="34"/>
        <v>#DIV/0!</v>
      </c>
      <c r="Q125" s="179">
        <f>M125+O125</f>
        <v>0</v>
      </c>
      <c r="R125" s="180" t="e">
        <f t="shared" si="35"/>
        <v>#DIV/0!</v>
      </c>
      <c r="S125" s="164"/>
      <c r="T125" s="164"/>
    </row>
    <row r="126" spans="12:20" ht="15.75" hidden="1">
      <c r="L126" s="157" t="s">
        <v>3</v>
      </c>
      <c r="M126" s="179">
        <f>SUM(M121:M125)</f>
        <v>0</v>
      </c>
      <c r="N126" s="180" t="e">
        <f t="shared" si="33"/>
        <v>#DIV/0!</v>
      </c>
      <c r="O126" s="179">
        <f>SUM(O121:O125)</f>
        <v>0</v>
      </c>
      <c r="P126" s="180" t="e">
        <f t="shared" si="34"/>
        <v>#DIV/0!</v>
      </c>
      <c r="Q126" s="179">
        <f>SUM(Q121:Q125)</f>
        <v>0</v>
      </c>
      <c r="R126" s="180" t="e">
        <f t="shared" si="35"/>
        <v>#DIV/0!</v>
      </c>
      <c r="S126" s="164"/>
      <c r="T126" s="164"/>
    </row>
    <row r="127" spans="12:20" ht="15.75" hidden="1">
      <c r="L127" s="181" t="s">
        <v>87</v>
      </c>
      <c r="M127" s="182" t="str">
        <f>I13</f>
        <v>Sheder</v>
      </c>
      <c r="N127" s="183"/>
      <c r="O127" s="183"/>
      <c r="P127" s="183"/>
      <c r="Q127" s="183"/>
      <c r="R127" s="184"/>
      <c r="S127" s="164"/>
      <c r="T127" s="164"/>
    </row>
    <row r="128" spans="19:20" ht="15.75" hidden="1">
      <c r="S128" s="164"/>
      <c r="T128" s="164"/>
    </row>
    <row r="129" spans="12:20" ht="12.75" hidden="1">
      <c r="L129" s="174" t="s">
        <v>88</v>
      </c>
      <c r="M129" s="175"/>
      <c r="N129" s="174"/>
      <c r="O129" s="176"/>
      <c r="P129" s="176"/>
      <c r="Q129" s="176"/>
      <c r="R129" s="175"/>
      <c r="S129" s="169"/>
      <c r="T129" s="169"/>
    </row>
    <row r="130" spans="12:18" ht="15.75" hidden="1">
      <c r="L130" s="157" t="s">
        <v>78</v>
      </c>
      <c r="M130" s="177" t="s">
        <v>79</v>
      </c>
      <c r="N130" s="178" t="s">
        <v>89</v>
      </c>
      <c r="O130" s="177" t="s">
        <v>81</v>
      </c>
      <c r="P130" s="178" t="s">
        <v>89</v>
      </c>
      <c r="Q130" s="178" t="s">
        <v>3</v>
      </c>
      <c r="R130" s="178" t="s">
        <v>89</v>
      </c>
    </row>
    <row r="131" spans="12:20" ht="15.75" customHeight="1" hidden="1">
      <c r="L131" s="157" t="s">
        <v>82</v>
      </c>
      <c r="M131" s="179" t="b">
        <f>IF(H14=TRUE,AgeSexBreakdown!E19)</f>
        <v>0</v>
      </c>
      <c r="N131" s="180" t="e">
        <f aca="true" t="shared" si="36" ref="N131:N136">M131/$Q$136</f>
        <v>#DIV/0!</v>
      </c>
      <c r="O131" s="179" t="b">
        <f>IF($H$14=TRUE,AgeSexBreakdown!D19)</f>
        <v>0</v>
      </c>
      <c r="P131" s="180" t="e">
        <f aca="true" t="shared" si="37" ref="P131:P136">O131/$Q$136</f>
        <v>#DIV/0!</v>
      </c>
      <c r="Q131" s="179">
        <f>M131+O131</f>
        <v>0</v>
      </c>
      <c r="R131" s="180" t="e">
        <f aca="true" t="shared" si="38" ref="R131:R136">Q131/$Q$136</f>
        <v>#DIV/0!</v>
      </c>
      <c r="S131" s="185"/>
      <c r="T131" s="185"/>
    </row>
    <row r="132" spans="12:20" ht="15.75" hidden="1">
      <c r="L132" s="163" t="s">
        <v>90</v>
      </c>
      <c r="M132" s="179" t="b">
        <f>IF($H$14=TRUE,AgeSexBreakdown!G19)</f>
        <v>0</v>
      </c>
      <c r="N132" s="180" t="e">
        <f t="shared" si="36"/>
        <v>#DIV/0!</v>
      </c>
      <c r="O132" s="179" t="b">
        <f>IF($H$14=TRUE,AgeSexBreakdown!F19)</f>
        <v>0</v>
      </c>
      <c r="P132" s="180" t="e">
        <f t="shared" si="37"/>
        <v>#DIV/0!</v>
      </c>
      <c r="Q132" s="179">
        <f>M132+O132</f>
        <v>0</v>
      </c>
      <c r="R132" s="180" t="e">
        <f t="shared" si="38"/>
        <v>#DIV/0!</v>
      </c>
      <c r="S132" s="162"/>
      <c r="T132" s="162"/>
    </row>
    <row r="133" spans="12:20" ht="15.75" hidden="1">
      <c r="L133" s="165" t="s">
        <v>84</v>
      </c>
      <c r="M133" s="179" t="b">
        <f>IF($H$14=TRUE,AgeSexBreakdown!I19)</f>
        <v>0</v>
      </c>
      <c r="N133" s="180" t="e">
        <f t="shared" si="36"/>
        <v>#DIV/0!</v>
      </c>
      <c r="O133" s="179" t="b">
        <f>IF($H$14=TRUE,AgeSexBreakdown!H19)</f>
        <v>0</v>
      </c>
      <c r="P133" s="180" t="e">
        <f t="shared" si="37"/>
        <v>#DIV/0!</v>
      </c>
      <c r="Q133" s="179">
        <f>M133+O133</f>
        <v>0</v>
      </c>
      <c r="R133" s="180" t="e">
        <f t="shared" si="38"/>
        <v>#DIV/0!</v>
      </c>
      <c r="S133" s="164"/>
      <c r="T133" s="164"/>
    </row>
    <row r="134" spans="12:20" ht="15.75" hidden="1">
      <c r="L134" s="157" t="s">
        <v>85</v>
      </c>
      <c r="M134" s="179" t="b">
        <f>IF($H$14=TRUE,AgeSexBreakdown!K19)</f>
        <v>0</v>
      </c>
      <c r="N134" s="180" t="e">
        <f t="shared" si="36"/>
        <v>#DIV/0!</v>
      </c>
      <c r="O134" s="179" t="b">
        <f>IF($H$14=TRUE,AgeSexBreakdown!J19)</f>
        <v>0</v>
      </c>
      <c r="P134" s="180" t="e">
        <f t="shared" si="37"/>
        <v>#DIV/0!</v>
      </c>
      <c r="Q134" s="179">
        <f>M134+O134</f>
        <v>0</v>
      </c>
      <c r="R134" s="180" t="e">
        <f t="shared" si="38"/>
        <v>#DIV/0!</v>
      </c>
      <c r="S134" s="164"/>
      <c r="T134" s="164"/>
    </row>
    <row r="135" spans="12:20" ht="15.75" hidden="1">
      <c r="L135" s="157" t="s">
        <v>86</v>
      </c>
      <c r="M135" s="179" t="b">
        <f>IF($H$14=TRUE,AgeSexBreakdown!M19)</f>
        <v>0</v>
      </c>
      <c r="N135" s="180" t="e">
        <f t="shared" si="36"/>
        <v>#DIV/0!</v>
      </c>
      <c r="O135" s="179" t="b">
        <f>IF($H$14=TRUE,AgeSexBreakdown!L19)</f>
        <v>0</v>
      </c>
      <c r="P135" s="180" t="e">
        <f t="shared" si="37"/>
        <v>#DIV/0!</v>
      </c>
      <c r="Q135" s="179">
        <f>M135+O135</f>
        <v>0</v>
      </c>
      <c r="R135" s="180" t="e">
        <f t="shared" si="38"/>
        <v>#DIV/0!</v>
      </c>
      <c r="S135" s="164"/>
      <c r="T135" s="164"/>
    </row>
    <row r="136" spans="12:20" ht="15.75" hidden="1">
      <c r="L136" s="157" t="s">
        <v>3</v>
      </c>
      <c r="M136" s="179">
        <f>SUM(M131:M135)</f>
        <v>0</v>
      </c>
      <c r="N136" s="180" t="e">
        <f t="shared" si="36"/>
        <v>#DIV/0!</v>
      </c>
      <c r="O136" s="179">
        <f>SUM(O131:O135)</f>
        <v>0</v>
      </c>
      <c r="P136" s="180" t="e">
        <f t="shared" si="37"/>
        <v>#DIV/0!</v>
      </c>
      <c r="Q136" s="179">
        <f>SUM(Q131:Q135)</f>
        <v>0</v>
      </c>
      <c r="R136" s="180" t="e">
        <f t="shared" si="38"/>
        <v>#DIV/0!</v>
      </c>
      <c r="S136" s="164"/>
      <c r="T136" s="164"/>
    </row>
    <row r="137" spans="12:20" ht="15.75" hidden="1">
      <c r="L137" s="181" t="s">
        <v>87</v>
      </c>
      <c r="M137" s="182" t="str">
        <f>I14</f>
        <v>Bokolmanyo</v>
      </c>
      <c r="N137" s="183"/>
      <c r="O137" s="183"/>
      <c r="P137" s="183"/>
      <c r="Q137" s="183"/>
      <c r="R137" s="184"/>
      <c r="S137" s="164"/>
      <c r="T137" s="164"/>
    </row>
    <row r="138" spans="19:20" ht="15.75" hidden="1">
      <c r="S138" s="164"/>
      <c r="T138" s="164"/>
    </row>
    <row r="139" spans="12:20" ht="12.75" hidden="1">
      <c r="L139" s="174" t="s">
        <v>88</v>
      </c>
      <c r="M139" s="175"/>
      <c r="N139" s="174"/>
      <c r="O139" s="176"/>
      <c r="P139" s="176"/>
      <c r="Q139" s="176"/>
      <c r="R139" s="175"/>
      <c r="S139" s="169"/>
      <c r="T139" s="169"/>
    </row>
    <row r="140" spans="12:18" ht="15.75" hidden="1">
      <c r="L140" s="157" t="s">
        <v>78</v>
      </c>
      <c r="M140" s="177" t="s">
        <v>79</v>
      </c>
      <c r="N140" s="178" t="s">
        <v>89</v>
      </c>
      <c r="O140" s="177" t="s">
        <v>81</v>
      </c>
      <c r="P140" s="178" t="s">
        <v>89</v>
      </c>
      <c r="Q140" s="178" t="s">
        <v>3</v>
      </c>
      <c r="R140" s="178" t="s">
        <v>89</v>
      </c>
    </row>
    <row r="141" spans="12:20" ht="15.75" customHeight="1" hidden="1">
      <c r="L141" s="157" t="s">
        <v>82</v>
      </c>
      <c r="M141" s="179" t="b">
        <f>IF($H$15=TRUE,AgeSexBreakdown!E20)</f>
        <v>0</v>
      </c>
      <c r="N141" s="186" t="e">
        <f aca="true" t="shared" si="39" ref="N141:N146">M141/$Q$146</f>
        <v>#DIV/0!</v>
      </c>
      <c r="O141" s="179" t="b">
        <f>IF($H$15=TRUE,AgeSexBreakdown!D20)</f>
        <v>0</v>
      </c>
      <c r="P141" s="186" t="e">
        <f aca="true" t="shared" si="40" ref="P141:P146">O141/$Q$146</f>
        <v>#DIV/0!</v>
      </c>
      <c r="Q141" s="179">
        <f>M141+O141</f>
        <v>0</v>
      </c>
      <c r="R141" s="186" t="e">
        <f aca="true" t="shared" si="41" ref="R141:R146">Q141/$Q$146</f>
        <v>#DIV/0!</v>
      </c>
      <c r="S141" s="185"/>
      <c r="T141" s="185"/>
    </row>
    <row r="142" spans="12:20" ht="15.75" hidden="1">
      <c r="L142" s="163" t="s">
        <v>90</v>
      </c>
      <c r="M142" s="179" t="b">
        <f>IF($H$15=TRUE,AgeSexBreakdown!G20)</f>
        <v>0</v>
      </c>
      <c r="N142" s="186" t="e">
        <f t="shared" si="39"/>
        <v>#DIV/0!</v>
      </c>
      <c r="O142" s="179" t="b">
        <f>IF($H$15=TRUE,AgeSexBreakdown!F20)</f>
        <v>0</v>
      </c>
      <c r="P142" s="186" t="e">
        <f t="shared" si="40"/>
        <v>#DIV/0!</v>
      </c>
      <c r="Q142" s="179">
        <f>M142+O142</f>
        <v>0</v>
      </c>
      <c r="R142" s="186" t="e">
        <f t="shared" si="41"/>
        <v>#DIV/0!</v>
      </c>
      <c r="S142" s="162"/>
      <c r="T142" s="162"/>
    </row>
    <row r="143" spans="12:20" ht="15.75" hidden="1">
      <c r="L143" s="165" t="s">
        <v>84</v>
      </c>
      <c r="M143" s="179" t="b">
        <f>IF($H$15=TRUE,AgeSexBreakdown!I20)</f>
        <v>0</v>
      </c>
      <c r="N143" s="186" t="e">
        <f t="shared" si="39"/>
        <v>#DIV/0!</v>
      </c>
      <c r="O143" s="179" t="b">
        <f>IF($H$15=TRUE,AgeSexBreakdown!H20)</f>
        <v>0</v>
      </c>
      <c r="P143" s="186" t="e">
        <f t="shared" si="40"/>
        <v>#DIV/0!</v>
      </c>
      <c r="Q143" s="179">
        <f>M143+O143</f>
        <v>0</v>
      </c>
      <c r="R143" s="186" t="e">
        <f t="shared" si="41"/>
        <v>#DIV/0!</v>
      </c>
      <c r="S143" s="187"/>
      <c r="T143" s="187"/>
    </row>
    <row r="144" spans="12:20" ht="15.75" hidden="1">
      <c r="L144" s="157" t="s">
        <v>85</v>
      </c>
      <c r="M144" s="178" t="b">
        <f>IF($H$15=TRUE,AgeSexBreakdown!K20)</f>
        <v>0</v>
      </c>
      <c r="N144" s="186" t="e">
        <f t="shared" si="39"/>
        <v>#DIV/0!</v>
      </c>
      <c r="O144" s="178" t="b">
        <f>IF($H$15=TRUE,AgeSexBreakdown!J20)</f>
        <v>0</v>
      </c>
      <c r="P144" s="186" t="e">
        <f t="shared" si="40"/>
        <v>#DIV/0!</v>
      </c>
      <c r="Q144" s="178">
        <f>M144+O144</f>
        <v>0</v>
      </c>
      <c r="R144" s="186" t="e">
        <f t="shared" si="41"/>
        <v>#DIV/0!</v>
      </c>
      <c r="S144" s="187"/>
      <c r="T144" s="187"/>
    </row>
    <row r="145" spans="12:20" ht="15.75" hidden="1">
      <c r="L145" s="157" t="s">
        <v>86</v>
      </c>
      <c r="M145" s="178" t="b">
        <f>IF($H$15=TRUE,AgeSexBreakdown!M20)</f>
        <v>0</v>
      </c>
      <c r="N145" s="186" t="e">
        <f t="shared" si="39"/>
        <v>#DIV/0!</v>
      </c>
      <c r="O145" s="178" t="b">
        <f>IF($H$15=TRUE,AgeSexBreakdown!L20)</f>
        <v>0</v>
      </c>
      <c r="P145" s="186" t="e">
        <f t="shared" si="40"/>
        <v>#DIV/0!</v>
      </c>
      <c r="Q145" s="178">
        <f>M145+O145</f>
        <v>0</v>
      </c>
      <c r="R145" s="186" t="e">
        <f t="shared" si="41"/>
        <v>#DIV/0!</v>
      </c>
      <c r="S145" s="187"/>
      <c r="T145" s="187"/>
    </row>
    <row r="146" spans="12:20" ht="15.75" hidden="1">
      <c r="L146" s="157" t="s">
        <v>3</v>
      </c>
      <c r="M146" s="179">
        <f>SUM(M141:M145)</f>
        <v>0</v>
      </c>
      <c r="N146" s="186" t="e">
        <f t="shared" si="39"/>
        <v>#DIV/0!</v>
      </c>
      <c r="O146" s="179">
        <f>SUM(O141:O145)</f>
        <v>0</v>
      </c>
      <c r="P146" s="186" t="e">
        <f t="shared" si="40"/>
        <v>#DIV/0!</v>
      </c>
      <c r="Q146" s="179">
        <f>SUM(Q141:Q145)</f>
        <v>0</v>
      </c>
      <c r="R146" s="186" t="e">
        <f t="shared" si="41"/>
        <v>#DIV/0!</v>
      </c>
      <c r="S146" s="187"/>
      <c r="T146" s="187"/>
    </row>
    <row r="147" spans="12:20" ht="15.75" hidden="1">
      <c r="L147" s="181" t="s">
        <v>87</v>
      </c>
      <c r="M147" s="182" t="str">
        <f>I15</f>
        <v>Melkadida   </v>
      </c>
      <c r="N147" s="183"/>
      <c r="O147" s="183"/>
      <c r="P147" s="183"/>
      <c r="Q147" s="183"/>
      <c r="R147" s="184"/>
      <c r="S147" s="187"/>
      <c r="T147" s="187"/>
    </row>
    <row r="148" ht="12.75" hidden="1"/>
    <row r="149" spans="12:20" ht="15.75" customHeight="1" hidden="1">
      <c r="L149" s="174" t="s">
        <v>88</v>
      </c>
      <c r="M149" s="175"/>
      <c r="N149" s="174"/>
      <c r="O149" s="176"/>
      <c r="P149" s="176"/>
      <c r="Q149" s="176"/>
      <c r="R149" s="175"/>
      <c r="S149" s="185"/>
      <c r="T149" s="185"/>
    </row>
    <row r="150" spans="12:20" ht="15.75" hidden="1">
      <c r="L150" s="157" t="s">
        <v>78</v>
      </c>
      <c r="M150" s="177" t="s">
        <v>79</v>
      </c>
      <c r="N150" s="178" t="s">
        <v>89</v>
      </c>
      <c r="O150" s="177" t="s">
        <v>81</v>
      </c>
      <c r="P150" s="178" t="s">
        <v>89</v>
      </c>
      <c r="Q150" s="178" t="s">
        <v>3</v>
      </c>
      <c r="R150" s="178" t="s">
        <v>89</v>
      </c>
      <c r="S150" s="162"/>
      <c r="T150" s="162"/>
    </row>
    <row r="151" spans="12:20" ht="15.75" hidden="1">
      <c r="L151" s="157" t="s">
        <v>82</v>
      </c>
      <c r="M151" s="211" t="b">
        <f>IF($H$16=TRUE,AgeSexBreakdown!E22)</f>
        <v>0</v>
      </c>
      <c r="N151" s="186" t="e">
        <f aca="true" t="shared" si="42" ref="N151:N156">M151/$Q$156</f>
        <v>#DIV/0!</v>
      </c>
      <c r="O151" s="179" t="b">
        <f>IF($H$16=TRUE,AgeSexBreakdown!D22)</f>
        <v>0</v>
      </c>
      <c r="P151" s="186" t="e">
        <f aca="true" t="shared" si="43" ref="P151:P156">O151/$Q$156</f>
        <v>#DIV/0!</v>
      </c>
      <c r="Q151" s="179">
        <f aca="true" t="shared" si="44" ref="Q151:R156">M151+O151</f>
        <v>0</v>
      </c>
      <c r="R151" s="186" t="e">
        <f t="shared" si="44"/>
        <v>#DIV/0!</v>
      </c>
      <c r="S151" s="187"/>
      <c r="T151" s="187"/>
    </row>
    <row r="152" spans="12:20" ht="15.75" hidden="1">
      <c r="L152" s="163" t="s">
        <v>90</v>
      </c>
      <c r="M152" s="179" t="b">
        <f>IF($H$16=TRUE,AgeSexBreakdown!G22)</f>
        <v>0</v>
      </c>
      <c r="N152" s="186" t="e">
        <f t="shared" si="42"/>
        <v>#DIV/0!</v>
      </c>
      <c r="O152" s="179" t="b">
        <f>IF($H$16=TRUE,AgeSexBreakdown!F22)</f>
        <v>0</v>
      </c>
      <c r="P152" s="186" t="e">
        <f t="shared" si="43"/>
        <v>#DIV/0!</v>
      </c>
      <c r="Q152" s="179">
        <f t="shared" si="44"/>
        <v>0</v>
      </c>
      <c r="R152" s="186" t="e">
        <f t="shared" si="44"/>
        <v>#DIV/0!</v>
      </c>
      <c r="S152" s="187"/>
      <c r="T152" s="187"/>
    </row>
    <row r="153" spans="12:20" ht="15.75" hidden="1">
      <c r="L153" s="165" t="s">
        <v>84</v>
      </c>
      <c r="M153" s="211" t="b">
        <f>IF($H$16=TRUE,AgeSexBreakdown!I22)</f>
        <v>0</v>
      </c>
      <c r="N153" s="186" t="e">
        <f t="shared" si="42"/>
        <v>#DIV/0!</v>
      </c>
      <c r="O153" s="179" t="b">
        <f>IF($H$16=TRUE,AgeSexBreakdown!H22)</f>
        <v>0</v>
      </c>
      <c r="P153" s="186" t="e">
        <f t="shared" si="43"/>
        <v>#DIV/0!</v>
      </c>
      <c r="Q153" s="179">
        <f t="shared" si="44"/>
        <v>0</v>
      </c>
      <c r="R153" s="186" t="e">
        <f t="shared" si="44"/>
        <v>#DIV/0!</v>
      </c>
      <c r="S153" s="187"/>
      <c r="T153" s="187"/>
    </row>
    <row r="154" spans="12:20" ht="15.75" hidden="1">
      <c r="L154" s="157" t="s">
        <v>85</v>
      </c>
      <c r="M154" s="179" t="b">
        <f>IF($H$16=TRUE,AgeSexBreakdown!K22)</f>
        <v>0</v>
      </c>
      <c r="N154" s="186" t="e">
        <f t="shared" si="42"/>
        <v>#DIV/0!</v>
      </c>
      <c r="O154" s="178" t="b">
        <f>IF($H$16=TRUE,AgeSexBreakdown!J22)</f>
        <v>0</v>
      </c>
      <c r="P154" s="186" t="e">
        <f t="shared" si="43"/>
        <v>#DIV/0!</v>
      </c>
      <c r="Q154" s="179">
        <f t="shared" si="44"/>
        <v>0</v>
      </c>
      <c r="R154" s="186" t="e">
        <f t="shared" si="44"/>
        <v>#DIV/0!</v>
      </c>
      <c r="S154" s="187"/>
      <c r="T154" s="187"/>
    </row>
    <row r="155" spans="12:20" ht="15.75" hidden="1">
      <c r="L155" s="157" t="s">
        <v>86</v>
      </c>
      <c r="M155" s="211" t="b">
        <f>IF($H$16=TRUE,AgeSexBreakdown!M22)</f>
        <v>0</v>
      </c>
      <c r="N155" s="186" t="e">
        <f t="shared" si="42"/>
        <v>#DIV/0!</v>
      </c>
      <c r="O155" s="178" t="b">
        <f>IF($H$16=TRUE,AgeSexBreakdown!L22)</f>
        <v>0</v>
      </c>
      <c r="P155" s="186" t="e">
        <f t="shared" si="43"/>
        <v>#DIV/0!</v>
      </c>
      <c r="Q155" s="179">
        <f t="shared" si="44"/>
        <v>0</v>
      </c>
      <c r="R155" s="186" t="e">
        <f t="shared" si="44"/>
        <v>#DIV/0!</v>
      </c>
      <c r="S155" s="187"/>
      <c r="T155" s="187"/>
    </row>
    <row r="156" spans="12:20" ht="15.75" hidden="1">
      <c r="L156" s="157" t="s">
        <v>3</v>
      </c>
      <c r="M156" s="179">
        <f>SUM(M151:M155)</f>
        <v>0</v>
      </c>
      <c r="N156" s="186" t="e">
        <f t="shared" si="42"/>
        <v>#DIV/0!</v>
      </c>
      <c r="O156" s="179">
        <f>SUM(O151:O155)</f>
        <v>0</v>
      </c>
      <c r="P156" s="186" t="e">
        <f t="shared" si="43"/>
        <v>#DIV/0!</v>
      </c>
      <c r="Q156" s="179">
        <f t="shared" si="44"/>
        <v>0</v>
      </c>
      <c r="R156" s="186" t="e">
        <f t="shared" si="44"/>
        <v>#DIV/0!</v>
      </c>
      <c r="S156" s="187"/>
      <c r="T156" s="187"/>
    </row>
    <row r="157" spans="12:20" ht="12.75" hidden="1">
      <c r="L157" s="181" t="s">
        <v>87</v>
      </c>
      <c r="M157" s="182" t="str">
        <f>I16</f>
        <v>Dolo Ado transit and reception  centre</v>
      </c>
      <c r="N157" s="183"/>
      <c r="O157" s="183"/>
      <c r="P157" s="183"/>
      <c r="Q157" s="183"/>
      <c r="R157" s="184"/>
      <c r="S157" s="169"/>
      <c r="T157" s="169"/>
    </row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3.5" thickTop="1"/>
  </sheetData>
  <sheetProtection/>
  <mergeCells count="5">
    <mergeCell ref="K1:R1"/>
    <mergeCell ref="M3:P3"/>
    <mergeCell ref="Q3:R3"/>
    <mergeCell ref="M11:R13"/>
    <mergeCell ref="L11:L13"/>
  </mergeCells>
  <printOptions/>
  <pageMargins left="0.75" right="0.75" top="1" bottom="1" header="0.5" footer="0.5"/>
  <pageSetup horizontalDpi="600" verticalDpi="600" orientation="portrait" r:id="rId3"/>
  <ignoredErrors>
    <ignoredError sqref="N156 O151 O152:O156 O5:O9 Q5:Q9 N10:P10" formula="1"/>
  </ignoredError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UNHCR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UNHCRUser</dc:creator>
  <cp:keywords/>
  <dc:description/>
  <cp:lastModifiedBy>Distinguished User</cp:lastModifiedBy>
  <cp:lastPrinted>2011-07-06T07:43:39Z</cp:lastPrinted>
  <dcterms:created xsi:type="dcterms:W3CDTF">2006-11-03T14:22:08Z</dcterms:created>
  <dcterms:modified xsi:type="dcterms:W3CDTF">2011-07-11T05:08:10Z</dcterms:modified>
  <cp:category/>
  <cp:version/>
  <cp:contentType/>
  <cp:contentStatus/>
</cp:coreProperties>
</file>