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Summary" sheetId="1" r:id="rId1"/>
    <sheet name="Monthy 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'AgeSexBreakdown'!$B$8:$B$23</definedName>
    <definedName name="PopSubStart" localSheetId="4">'[4]PopulationSummary'!#REF!</definedName>
    <definedName name="PopSubStart">'PopulationSummary'!#REF!</definedName>
    <definedName name="_xlnm.Print_Area" localSheetId="3">'AgeSexBreakdown'!$A$1:$R$46</definedName>
    <definedName name="_xlnm.Print_Area" localSheetId="2">'By COO'!$A$1:$AB$14</definedName>
    <definedName name="_xlnm.Print_Area" localSheetId="1">'Monthy opulation Change'!$A$1:$M$30</definedName>
  </definedNames>
  <calcPr fullCalcOnLoad="1"/>
</workbook>
</file>

<file path=xl/sharedStrings.xml><?xml version="1.0" encoding="utf-8"?>
<sst xmlns="http://schemas.openxmlformats.org/spreadsheetml/2006/main" count="422" uniqueCount="104">
  <si>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</si>
  <si>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</si>
  <si>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</si>
  <si>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</si>
  <si>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</si>
  <si>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</si>
  <si>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</si>
  <si>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</si>
  <si>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</si>
  <si>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</si>
  <si>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</si>
  <si>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</si>
  <si>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</si>
  <si>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</si>
  <si>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</si>
  <si>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</si>
  <si>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</si>
  <si>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</si>
  <si>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</si>
  <si>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</si>
  <si>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</si>
  <si>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</si>
  <si>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</si>
  <si>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</si>
  <si>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</si>
  <si>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</si>
  <si>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</si>
  <si>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</si>
  <si>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</si>
  <si>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</si>
  <si>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</si>
  <si>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</si>
  <si>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</si>
  <si>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</si>
  <si>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</si>
  <si>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</si>
  <si>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</si>
  <si>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</si>
  <si>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</si>
  <si>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</si>
  <si>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</si>
  <si>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</si>
  <si>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</si>
  <si>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</si>
  <si>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</si>
  <si>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</si>
  <si>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</si>
  <si>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</si>
  <si>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</si>
  <si>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</si>
  <si>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</si>
  <si>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</si>
  <si>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</si>
  <si>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</si>
  <si>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</si>
  <si>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</si>
  <si>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</si>
  <si>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</si>
  <si>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</si>
  <si>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</si>
  <si>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</si>
  <si>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</si>
  <si>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</si>
  <si>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</si>
  <si>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</si>
  <si>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</si>
  <si>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</si>
  <si>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</si>
  <si>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</si>
  <si>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</si>
  <si>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</si>
  <si>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</si>
  <si>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</si>
  <si>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</si>
  <si>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</si>
  <si>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</si>
  <si>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</si>
  <si>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</si>
  <si>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</si>
  <si>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</si>
  <si>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</si>
  <si>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</si>
  <si>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</si>
  <si>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</si>
  <si>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</si>
  <si>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</si>
  <si>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</si>
  <si>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</si>
  <si>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</si>
  <si>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</si>
  <si>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</si>
  <si>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</si>
  <si>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</si>
  <si>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</si>
  <si>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</si>
  <si>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</si>
  <si>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</si>
  <si>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</si>
  <si>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</si>
  <si>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r>
      <t>Sherkole</t>
    </r>
    <r>
      <rPr>
        <b/>
        <sz val="8"/>
        <color indexed="18"/>
        <rFont val="Tahoma"/>
        <family val="2"/>
      </rPr>
      <t>+Tongo+ad-Damazin TC</t>
    </r>
  </si>
  <si>
    <t xml:space="preserve"> As of 31 Oct  2011</t>
  </si>
  <si>
    <t xml:space="preserve"> As of 31 Oct 2011</t>
  </si>
  <si>
    <t>Population Change in the Month of  31  2Oct 011</t>
  </si>
  <si>
    <t xml:space="preserve">    As of 31 Oct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</si>
</sst>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7" borderId="24" xfId="0" applyFont="1" applyFill="1" applyBorder="1" applyAlignment="1">
      <alignment/>
    </xf>
    <xf numFmtId="0" fontId="12" fillId="7" borderId="24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2" fillId="7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6" xfId="42" applyNumberFormat="1" applyFont="1" applyFill="1" applyBorder="1" applyAlignment="1">
      <alignment/>
    </xf>
    <xf numFmtId="172" fontId="50" fillId="0" borderId="27" xfId="44" applyNumberFormat="1" applyFont="1" applyFill="1" applyBorder="1" applyAlignment="1">
      <alignment/>
    </xf>
    <xf numFmtId="172" fontId="50" fillId="0" borderId="26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8" xfId="0" applyFont="1" applyFill="1" applyBorder="1" applyAlignment="1">
      <alignment horizontal="left" vertical="top" wrapText="1"/>
    </xf>
    <xf numFmtId="0" fontId="39" fillId="19" borderId="29" xfId="0" applyFont="1" applyFill="1" applyBorder="1" applyAlignment="1">
      <alignment horizontal="left" vertical="top" wrapText="1"/>
    </xf>
    <xf numFmtId="0" fontId="22" fillId="5" borderId="2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5" borderId="30" xfId="0" applyFont="1" applyFill="1" applyBorder="1" applyAlignment="1">
      <alignment horizontal="left" vertical="top" wrapText="1"/>
    </xf>
    <xf numFmtId="3" fontId="42" fillId="0" borderId="31" xfId="0" applyNumberFormat="1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10" fontId="38" fillId="0" borderId="34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7" xfId="0" applyFill="1" applyBorder="1" applyAlignment="1">
      <alignment vertical="center"/>
    </xf>
    <xf numFmtId="0" fontId="56" fillId="16" borderId="38" xfId="0" applyFont="1" applyFill="1" applyBorder="1" applyAlignment="1">
      <alignment vertical="center"/>
    </xf>
    <xf numFmtId="0" fontId="57" fillId="21" borderId="39" xfId="0" applyFont="1" applyFill="1" applyBorder="1" applyAlignment="1">
      <alignment vertical="top" wrapText="1"/>
    </xf>
    <xf numFmtId="0" fontId="0" fillId="16" borderId="40" xfId="0" applyFill="1" applyBorder="1" applyAlignment="1">
      <alignment/>
    </xf>
    <xf numFmtId="0" fontId="59" fillId="21" borderId="39" xfId="0" applyFont="1" applyFill="1" applyBorder="1" applyAlignment="1">
      <alignment vertical="top" wrapText="1"/>
    </xf>
    <xf numFmtId="0" fontId="58" fillId="21" borderId="39" xfId="0" applyFont="1" applyFill="1" applyBorder="1" applyAlignment="1">
      <alignment horizontal="center" wrapText="1"/>
    </xf>
    <xf numFmtId="0" fontId="60" fillId="21" borderId="39" xfId="0" applyFont="1" applyFill="1" applyBorder="1" applyAlignment="1">
      <alignment horizontal="center" wrapText="1"/>
    </xf>
    <xf numFmtId="0" fontId="61" fillId="21" borderId="39" xfId="0" applyFont="1" applyFill="1" applyBorder="1" applyAlignment="1">
      <alignment horizontal="center" wrapText="1"/>
    </xf>
    <xf numFmtId="0" fontId="62" fillId="21" borderId="39" xfId="0" applyFont="1" applyFill="1" applyBorder="1" applyAlignment="1">
      <alignment horizontal="center" wrapText="1"/>
    </xf>
    <xf numFmtId="0" fontId="55" fillId="0" borderId="39" xfId="0" applyFont="1" applyBorder="1" applyAlignment="1">
      <alignment vertical="top" wrapText="1"/>
    </xf>
    <xf numFmtId="3" fontId="58" fillId="0" borderId="39" xfId="0" applyNumberFormat="1" applyFont="1" applyBorder="1" applyAlignment="1">
      <alignment horizontal="center" wrapText="1"/>
    </xf>
    <xf numFmtId="173" fontId="63" fillId="0" borderId="39" xfId="0" applyNumberFormat="1" applyFont="1" applyBorder="1" applyAlignment="1">
      <alignment horizontal="center" wrapText="1"/>
    </xf>
    <xf numFmtId="3" fontId="61" fillId="2" borderId="39" xfId="0" applyNumberFormat="1" applyFont="1" applyFill="1" applyBorder="1" applyAlignment="1">
      <alignment horizontal="center" wrapText="1"/>
    </xf>
    <xf numFmtId="173" fontId="64" fillId="2" borderId="39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9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9" xfId="0" applyFont="1" applyBorder="1" applyAlignment="1" quotePrefix="1">
      <alignment vertical="top" wrapText="1"/>
    </xf>
    <xf numFmtId="0" fontId="65" fillId="7" borderId="41" xfId="0" applyFont="1" applyFill="1" applyBorder="1" applyAlignment="1">
      <alignment vertical="top" wrapText="1"/>
    </xf>
    <xf numFmtId="3" fontId="65" fillId="7" borderId="41" xfId="0" applyNumberFormat="1" applyFont="1" applyFill="1" applyBorder="1" applyAlignment="1">
      <alignment horizontal="center" wrapText="1"/>
    </xf>
    <xf numFmtId="173" fontId="66" fillId="7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16" borderId="42" xfId="0" applyFont="1" applyFill="1" applyBorder="1" applyAlignment="1">
      <alignment vertical="center"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56" fillId="16" borderId="45" xfId="0" applyFont="1" applyFill="1" applyBorder="1" applyAlignment="1">
      <alignment vertical="center"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8" xfId="0" applyFont="1" applyBorder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 wrapText="1"/>
    </xf>
    <xf numFmtId="3" fontId="55" fillId="0" borderId="39" xfId="0" applyNumberFormat="1" applyFont="1" applyBorder="1" applyAlignment="1">
      <alignment horizontal="center" wrapText="1"/>
    </xf>
    <xf numFmtId="173" fontId="55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69" fillId="0" borderId="0" xfId="0" applyFont="1" applyBorder="1" applyAlignment="1">
      <alignment/>
    </xf>
    <xf numFmtId="10" fontId="55" fillId="0" borderId="39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9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6" fillId="7" borderId="13" xfId="0" applyNumberFormat="1" applyFont="1" applyFill="1" applyBorder="1" applyAlignment="1">
      <alignment horizontal="right" vertical="top" wrapText="1" readingOrder="1"/>
    </xf>
    <xf numFmtId="0" fontId="9" fillId="0" borderId="4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5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3" fontId="42" fillId="0" borderId="31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/>
    </xf>
    <xf numFmtId="3" fontId="42" fillId="0" borderId="55" xfId="0" applyNumberFormat="1" applyFont="1" applyFill="1" applyBorder="1" applyAlignment="1">
      <alignment horizontal="center" vertical="center"/>
    </xf>
    <xf numFmtId="10" fontId="38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/>
    </xf>
    <xf numFmtId="172" fontId="29" fillId="0" borderId="57" xfId="42" applyNumberFormat="1" applyFont="1" applyFill="1" applyBorder="1" applyAlignment="1">
      <alignment horizontal="left"/>
    </xf>
    <xf numFmtId="172" fontId="29" fillId="0" borderId="57" xfId="42" applyNumberFormat="1" applyFont="1" applyFill="1" applyBorder="1" applyAlignment="1">
      <alignment/>
    </xf>
    <xf numFmtId="9" fontId="12" fillId="0" borderId="58" xfId="59" applyFont="1" applyFill="1" applyBorder="1" applyAlignment="1">
      <alignment/>
    </xf>
    <xf numFmtId="0" fontId="0" fillId="16" borderId="44" xfId="0" applyFill="1" applyBorder="1" applyAlignment="1">
      <alignment/>
    </xf>
    <xf numFmtId="10" fontId="0" fillId="0" borderId="4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60" xfId="0" applyFill="1" applyBorder="1" applyAlignment="1">
      <alignment horizontal="center" vertical="center"/>
    </xf>
    <xf numFmtId="0" fontId="99" fillId="0" borderId="61" xfId="0" applyFont="1" applyFill="1" applyBorder="1" applyAlignment="1">
      <alignment wrapText="1"/>
    </xf>
    <xf numFmtId="0" fontId="99" fillId="0" borderId="6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63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01" fillId="5" borderId="31" xfId="0" applyFont="1" applyFill="1" applyBorder="1" applyAlignment="1">
      <alignment horizontal="left"/>
    </xf>
    <xf numFmtId="10" fontId="49" fillId="0" borderId="52" xfId="59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5" fillId="0" borderId="5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8" fillId="0" borderId="51" xfId="42" applyNumberFormat="1" applyFont="1" applyFill="1" applyBorder="1" applyAlignment="1">
      <alignment horizontal="left" wrapText="1"/>
    </xf>
    <xf numFmtId="172" fontId="100" fillId="5" borderId="1" xfId="42" applyNumberFormat="1" applyFont="1" applyFill="1" applyBorder="1" applyAlignment="1">
      <alignment horizontal="center"/>
    </xf>
    <xf numFmtId="172" fontId="100" fillId="5" borderId="1" xfId="42" applyNumberFormat="1" applyFont="1" applyFill="1" applyBorder="1" applyAlignment="1">
      <alignment/>
    </xf>
    <xf numFmtId="3" fontId="100" fillId="5" borderId="1" xfId="42" applyNumberFormat="1" applyFont="1" applyFill="1" applyBorder="1" applyAlignment="1">
      <alignment horizontal="righ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69" xfId="42" applyNumberFormat="1" applyFont="1" applyFill="1" applyBorder="1" applyAlignment="1">
      <alignment horizontal="center"/>
    </xf>
    <xf numFmtId="172" fontId="9" fillId="0" borderId="70" xfId="42" applyNumberFormat="1" applyFont="1" applyFill="1" applyBorder="1" applyAlignment="1">
      <alignment horizontal="center" vertical="center"/>
    </xf>
    <xf numFmtId="172" fontId="9" fillId="0" borderId="71" xfId="42" applyNumberFormat="1" applyFont="1" applyFill="1" applyBorder="1" applyAlignment="1">
      <alignment horizontal="center" vertical="center"/>
    </xf>
    <xf numFmtId="49" fontId="9" fillId="0" borderId="69" xfId="42" applyNumberFormat="1" applyFont="1" applyFill="1" applyBorder="1" applyAlignment="1">
      <alignment horizontal="center"/>
    </xf>
    <xf numFmtId="49" fontId="9" fillId="0" borderId="69" xfId="42" applyNumberFormat="1" applyFont="1" applyFill="1" applyBorder="1" applyAlignment="1" quotePrefix="1">
      <alignment horizontal="center"/>
    </xf>
    <xf numFmtId="172" fontId="9" fillId="0" borderId="72" xfId="42" applyNumberFormat="1" applyFont="1" applyFill="1" applyBorder="1" applyAlignment="1">
      <alignment horizontal="center" vertical="center"/>
    </xf>
    <xf numFmtId="172" fontId="9" fillId="0" borderId="73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4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9" xfId="0" applyFont="1" applyFill="1" applyBorder="1" applyAlignment="1">
      <alignment horizontal="center" vertical="top" wrapText="1"/>
    </xf>
    <xf numFmtId="0" fontId="59" fillId="21" borderId="39" xfId="0" applyFont="1" applyFill="1" applyBorder="1" applyAlignment="1">
      <alignment horizontal="center" vertical="top" wrapText="1"/>
    </xf>
    <xf numFmtId="0" fontId="68" fillId="5" borderId="75" xfId="0" applyFont="1" applyFill="1" applyBorder="1" applyAlignment="1">
      <alignment horizontal="center" vertical="center" wrapText="1"/>
    </xf>
    <xf numFmtId="0" fontId="68" fillId="5" borderId="76" xfId="0" applyFont="1" applyFill="1" applyBorder="1" applyAlignment="1">
      <alignment horizontal="center" vertical="center" wrapText="1"/>
    </xf>
    <xf numFmtId="0" fontId="68" fillId="5" borderId="77" xfId="0" applyFont="1" applyFill="1" applyBorder="1" applyAlignment="1">
      <alignment horizontal="center" vertical="center" wrapText="1"/>
    </xf>
    <xf numFmtId="0" fontId="68" fillId="5" borderId="78" xfId="0" applyFont="1" applyFill="1" applyBorder="1" applyAlignment="1">
      <alignment horizontal="center" vertical="center" wrapText="1"/>
    </xf>
    <xf numFmtId="0" fontId="68" fillId="5" borderId="79" xfId="0" applyFont="1" applyFill="1" applyBorder="1" applyAlignment="1">
      <alignment horizontal="center" vertical="center" wrapText="1"/>
    </xf>
    <xf numFmtId="0" fontId="68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/>
    </xf>
    <xf numFmtId="0" fontId="67" fillId="5" borderId="82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0" fontId="9" fillId="0" borderId="84" xfId="0" applyFont="1" applyFill="1" applyBorder="1" applyAlignment="1">
      <alignment/>
    </xf>
    <xf numFmtId="172" fontId="28" fillId="0" borderId="84" xfId="42" applyNumberFormat="1" applyFont="1" applyFill="1" applyBorder="1" applyAlignment="1">
      <alignment horizontal="right"/>
    </xf>
    <xf numFmtId="172" fontId="28" fillId="0" borderId="84" xfId="42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0" fontId="49" fillId="0" borderId="85" xfId="59" applyNumberFormat="1" applyFont="1" applyFill="1" applyBorder="1" applyAlignment="1">
      <alignment/>
    </xf>
    <xf numFmtId="0" fontId="97" fillId="0" borderId="49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86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5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 horizontal="center"/>
    </xf>
    <xf numFmtId="172" fontId="3" fillId="0" borderId="87" xfId="42" applyNumberFormat="1" applyFont="1" applyFill="1" applyBorder="1" applyAlignment="1">
      <alignment/>
    </xf>
    <xf numFmtId="3" fontId="3" fillId="0" borderId="87" xfId="42" applyNumberFormat="1" applyFont="1" applyFill="1" applyBorder="1" applyAlignment="1">
      <alignment horizontal="right"/>
    </xf>
    <xf numFmtId="172" fontId="15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0" fontId="44" fillId="0" borderId="89" xfId="0" applyFont="1" applyFill="1" applyBorder="1" applyAlignment="1">
      <alignment/>
    </xf>
    <xf numFmtId="0" fontId="32" fillId="0" borderId="31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/>
    </xf>
    <xf numFmtId="3" fontId="42" fillId="0" borderId="31" xfId="0" applyNumberFormat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/>
    </xf>
    <xf numFmtId="0" fontId="52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/>
    </xf>
    <xf numFmtId="0" fontId="44" fillId="0" borderId="61" xfId="0" applyFont="1" applyFill="1" applyBorder="1" applyAlignment="1">
      <alignment/>
    </xf>
    <xf numFmtId="3" fontId="42" fillId="0" borderId="90" xfId="0" applyNumberFormat="1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left" wrapText="1"/>
    </xf>
    <xf numFmtId="3" fontId="52" fillId="0" borderId="31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 wrapText="1"/>
    </xf>
    <xf numFmtId="3" fontId="38" fillId="0" borderId="90" xfId="0" applyNumberFormat="1" applyFont="1" applyFill="1" applyBorder="1" applyAlignment="1">
      <alignment horizontal="center"/>
    </xf>
    <xf numFmtId="0" fontId="38" fillId="0" borderId="9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0.007"/>
          <c:y val="-0.016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7975"/>
          <c:w val="0.849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PopulationSummary!$B$11:$B$26</c:f>
              <c:strCache>
                <c:ptCount val="16"/>
                <c:pt idx="0">
                  <c:v>Addis Ababa</c:v>
                </c:pt>
                <c:pt idx="1">
                  <c:v>Adi Harush</c:v>
                </c:pt>
                <c:pt idx="2">
                  <c:v>Mai-Aini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Sherkole+Tongo+ad-Damazin TC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PopulationSummary!$D$11:$D$26</c:f>
              <c:numCache>
                <c:ptCount val="16"/>
                <c:pt idx="0">
                  <c:v>2560</c:v>
                </c:pt>
                <c:pt idx="1">
                  <c:v>13408</c:v>
                </c:pt>
                <c:pt idx="2">
                  <c:v>14124</c:v>
                </c:pt>
                <c:pt idx="3">
                  <c:v>8263</c:v>
                </c:pt>
                <c:pt idx="4">
                  <c:v>15297</c:v>
                </c:pt>
                <c:pt idx="5">
                  <c:v>22560</c:v>
                </c:pt>
                <c:pt idx="6">
                  <c:v>16285</c:v>
                </c:pt>
                <c:pt idx="7">
                  <c:v>2757</c:v>
                </c:pt>
                <c:pt idx="8">
                  <c:v>13499</c:v>
                </c:pt>
                <c:pt idx="9">
                  <c:v>16714</c:v>
                </c:pt>
                <c:pt idx="10">
                  <c:v>11593</c:v>
                </c:pt>
                <c:pt idx="11">
                  <c:v>37803</c:v>
                </c:pt>
                <c:pt idx="12">
                  <c:v>40155</c:v>
                </c:pt>
                <c:pt idx="13">
                  <c:v>25831</c:v>
                </c:pt>
                <c:pt idx="14">
                  <c:v>25100</c:v>
                </c:pt>
                <c:pt idx="15">
                  <c:v>5784</c:v>
                </c:pt>
              </c:numCache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438889"/>
        <c:axId val="32514546"/>
      </c:lineChart>
      <c:catAx>
        <c:axId val="334388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514546"/>
        <c:crosses val="autoZero"/>
        <c:auto val="0"/>
        <c:lblOffset val="100"/>
        <c:tickLblSkip val="1"/>
        <c:noMultiLvlLbl val="0"/>
      </c:catAx>
      <c:valAx>
        <c:axId val="32514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3438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24195459"/>
        <c:axId val="16432540"/>
      </c:barChart>
      <c:catAx>
        <c:axId val="24195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432540"/>
        <c:crosses val="autoZero"/>
        <c:auto val="1"/>
        <c:lblOffset val="100"/>
        <c:tickLblSkip val="1"/>
        <c:noMultiLvlLbl val="0"/>
      </c:catAx>
      <c:valAx>
        <c:axId val="16432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95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675133"/>
        <c:axId val="55967334"/>
      </c:lineChart>
      <c:catAx>
        <c:axId val="136751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967334"/>
        <c:crosses val="autoZero"/>
        <c:auto val="0"/>
        <c:lblOffset val="100"/>
        <c:tickLblSkip val="1"/>
        <c:noMultiLvlLbl val="0"/>
      </c:catAx>
      <c:valAx>
        <c:axId val="55967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3675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33943959"/>
        <c:axId val="37060176"/>
      </c:barChart>
      <c:catAx>
        <c:axId val="3394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060176"/>
        <c:crosses val="autoZero"/>
        <c:auto val="1"/>
        <c:lblOffset val="100"/>
        <c:tickLblSkip val="1"/>
        <c:noMultiLvlLbl val="0"/>
      </c:catAx>
      <c:valAx>
        <c:axId val="37060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3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AgeSexBreakdown!$B$8:$B$23</c:f>
              <c:strCache>
                <c:ptCount val="16"/>
                <c:pt idx="0">
                  <c:v>Addis Ababa</c:v>
                </c:pt>
                <c:pt idx="1">
                  <c:v>Mai-Aini</c:v>
                </c:pt>
                <c:pt idx="2">
                  <c:v>Adi Harush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   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AgeSexBreakdown!$N$8:$N$23</c:f>
              <c:numCache>
                <c:ptCount val="16"/>
                <c:pt idx="0">
                  <c:v>1051</c:v>
                </c:pt>
                <c:pt idx="1">
                  <c:v>4816</c:v>
                </c:pt>
                <c:pt idx="2">
                  <c:v>2579</c:v>
                </c:pt>
                <c:pt idx="3">
                  <c:v>3068</c:v>
                </c:pt>
                <c:pt idx="4">
                  <c:v>7013</c:v>
                </c:pt>
                <c:pt idx="5">
                  <c:v>12625</c:v>
                </c:pt>
                <c:pt idx="6">
                  <c:v>9170</c:v>
                </c:pt>
                <c:pt idx="7">
                  <c:v>1464</c:v>
                </c:pt>
                <c:pt idx="8">
                  <c:v>7178</c:v>
                </c:pt>
                <c:pt idx="9">
                  <c:v>8501</c:v>
                </c:pt>
                <c:pt idx="10">
                  <c:v>6063</c:v>
                </c:pt>
                <c:pt idx="11">
                  <c:v>20206</c:v>
                </c:pt>
                <c:pt idx="12">
                  <c:v>21757</c:v>
                </c:pt>
                <c:pt idx="13">
                  <c:v>13407</c:v>
                </c:pt>
                <c:pt idx="14">
                  <c:v>13451</c:v>
                </c:pt>
                <c:pt idx="15">
                  <c:v>2230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AgeSexBreakdown!$O$8:$O$23</c:f>
              <c:numCache>
                <c:ptCount val="16"/>
                <c:pt idx="0">
                  <c:v>1509</c:v>
                </c:pt>
                <c:pt idx="1">
                  <c:v>9308</c:v>
                </c:pt>
                <c:pt idx="2">
                  <c:v>10829</c:v>
                </c:pt>
                <c:pt idx="3">
                  <c:v>5195</c:v>
                </c:pt>
                <c:pt idx="4">
                  <c:v>8284</c:v>
                </c:pt>
                <c:pt idx="5">
                  <c:v>9935</c:v>
                </c:pt>
                <c:pt idx="6">
                  <c:v>7115</c:v>
                </c:pt>
                <c:pt idx="7">
                  <c:v>1293</c:v>
                </c:pt>
                <c:pt idx="8">
                  <c:v>6321</c:v>
                </c:pt>
                <c:pt idx="9">
                  <c:v>8213</c:v>
                </c:pt>
                <c:pt idx="10">
                  <c:v>5530</c:v>
                </c:pt>
                <c:pt idx="11">
                  <c:v>17597</c:v>
                </c:pt>
                <c:pt idx="12">
                  <c:v>18398</c:v>
                </c:pt>
                <c:pt idx="13">
                  <c:v>12424</c:v>
                </c:pt>
                <c:pt idx="14">
                  <c:v>11649</c:v>
                </c:pt>
                <c:pt idx="15">
                  <c:v>3554</c:v>
                </c:pt>
              </c:numCache>
            </c:numRef>
          </c:val>
        </c:ser>
        <c:axId val="65106129"/>
        <c:axId val="49084250"/>
      </c:barChart>
      <c:catAx>
        <c:axId val="6510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4250"/>
        <c:crosses val="autoZero"/>
        <c:auto val="1"/>
        <c:lblOffset val="100"/>
        <c:tickLblSkip val="1"/>
        <c:noMultiLvlLbl val="0"/>
      </c:catAx>
      <c:valAx>
        <c:axId val="49084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06129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5885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6960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66675</xdr:rowOff>
    </xdr:from>
    <xdr:to>
      <xdr:col>15</xdr:col>
      <xdr:colOff>666750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342900" y="4495800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81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36" t="s">
        <v>103</v>
      </c>
      <c r="E6" s="236"/>
      <c r="F6" s="236"/>
      <c r="G6" s="236"/>
      <c r="H6" s="23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3" t="s">
        <v>12</v>
      </c>
      <c r="C10" s="84" t="s">
        <v>0</v>
      </c>
      <c r="D10" s="85" t="s">
        <v>1</v>
      </c>
      <c r="E10" s="86" t="s">
        <v>4</v>
      </c>
      <c r="F10" s="24"/>
      <c r="G10" s="9"/>
    </row>
    <row r="11" spans="2:18" ht="12.75">
      <c r="B11" s="176" t="s">
        <v>2</v>
      </c>
      <c r="C11" s="187">
        <v>1343</v>
      </c>
      <c r="D11" s="188">
        <v>2560</v>
      </c>
      <c r="E11" s="189">
        <f aca="true" t="shared" si="0" ref="E11:E27">D11/$D$28</f>
        <v>0.00937430196237829</v>
      </c>
      <c r="F11" s="24"/>
      <c r="G11" s="9"/>
      <c r="P11" s="17"/>
      <c r="Q11" s="17"/>
      <c r="R11" s="17"/>
    </row>
    <row r="12" spans="2:18" ht="12.75">
      <c r="B12" s="274" t="s">
        <v>74</v>
      </c>
      <c r="C12" s="275">
        <v>11224</v>
      </c>
      <c r="D12" s="276">
        <v>13408</v>
      </c>
      <c r="E12" s="215">
        <f t="shared" si="0"/>
        <v>0.04909790652795629</v>
      </c>
      <c r="F12" s="24"/>
      <c r="G12" s="9"/>
      <c r="P12" s="17"/>
      <c r="Q12" s="17"/>
      <c r="R12" s="17"/>
    </row>
    <row r="13" spans="2:16" ht="11.25" customHeight="1">
      <c r="B13" s="274" t="s">
        <v>73</v>
      </c>
      <c r="C13" s="277">
        <v>11416</v>
      </c>
      <c r="D13" s="278">
        <v>14124</v>
      </c>
      <c r="E13" s="216">
        <f t="shared" si="0"/>
        <v>0.05171978160805897</v>
      </c>
      <c r="F13" s="204"/>
      <c r="G13" s="9"/>
      <c r="P13" s="17"/>
    </row>
    <row r="14" spans="2:7" ht="12.75">
      <c r="B14" s="279" t="s">
        <v>18</v>
      </c>
      <c r="C14" s="280">
        <v>4540</v>
      </c>
      <c r="D14" s="281">
        <v>8263</v>
      </c>
      <c r="E14" s="217">
        <f t="shared" si="0"/>
        <v>0.030257756685598363</v>
      </c>
      <c r="F14" s="25"/>
      <c r="G14" s="9"/>
    </row>
    <row r="15" spans="1:17" s="119" customFormat="1" ht="12.75">
      <c r="A15" s="117"/>
      <c r="B15" s="176" t="s">
        <v>21</v>
      </c>
      <c r="C15" s="282">
        <v>4984</v>
      </c>
      <c r="D15" s="283">
        <v>15297</v>
      </c>
      <c r="E15" s="217">
        <f t="shared" si="0"/>
        <v>0.05601511606191434</v>
      </c>
      <c r="F15" s="118"/>
      <c r="Q15" s="120"/>
    </row>
    <row r="16" spans="2:17" ht="12.75">
      <c r="B16" s="274" t="s">
        <v>11</v>
      </c>
      <c r="C16" s="277">
        <v>4723</v>
      </c>
      <c r="D16" s="278">
        <v>22560</v>
      </c>
      <c r="E16" s="215">
        <f t="shared" si="0"/>
        <v>0.08261103604345868</v>
      </c>
      <c r="F16" s="25"/>
      <c r="G16" s="9"/>
      <c r="Q16" s="82"/>
    </row>
    <row r="17" spans="2:7" ht="12.75">
      <c r="B17" s="279" t="s">
        <v>99</v>
      </c>
      <c r="C17" s="280">
        <v>6432</v>
      </c>
      <c r="D17" s="281">
        <v>16285</v>
      </c>
      <c r="E17" s="216">
        <f t="shared" si="0"/>
        <v>0.05963301072551971</v>
      </c>
      <c r="F17" s="25"/>
      <c r="G17" s="9"/>
    </row>
    <row r="18" spans="2:18" ht="12.75">
      <c r="B18" s="176" t="s">
        <v>20</v>
      </c>
      <c r="C18" s="282">
        <v>631</v>
      </c>
      <c r="D18" s="283">
        <v>2757</v>
      </c>
      <c r="E18" s="215">
        <f t="shared" si="0"/>
        <v>0.010095683793076932</v>
      </c>
      <c r="F18" s="116"/>
      <c r="G18" s="9"/>
      <c r="P18" s="17"/>
      <c r="R18" s="17"/>
    </row>
    <row r="19" spans="2:7" ht="12.75">
      <c r="B19" s="274" t="s">
        <v>32</v>
      </c>
      <c r="C19" s="280">
        <v>2581</v>
      </c>
      <c r="D19" s="281">
        <v>13499</v>
      </c>
      <c r="E19" s="216">
        <f t="shared" si="0"/>
        <v>0.04943113366802521</v>
      </c>
      <c r="F19" s="24"/>
      <c r="G19" s="9"/>
    </row>
    <row r="20" spans="2:17" ht="12.75">
      <c r="B20" s="274" t="s">
        <v>16</v>
      </c>
      <c r="C20" s="277">
        <v>2205</v>
      </c>
      <c r="D20" s="278">
        <v>16714</v>
      </c>
      <c r="E20" s="217">
        <f t="shared" si="0"/>
        <v>0.06120393867155888</v>
      </c>
      <c r="F20" s="25"/>
      <c r="G20" s="9"/>
      <c r="P20" s="17"/>
      <c r="Q20" s="17"/>
    </row>
    <row r="21" spans="2:20" ht="12.75">
      <c r="B21" s="279" t="s">
        <v>25</v>
      </c>
      <c r="C21" s="277">
        <v>2938</v>
      </c>
      <c r="D21" s="278">
        <v>11593</v>
      </c>
      <c r="E21" s="215">
        <f t="shared" si="0"/>
        <v>0.04245167291009825</v>
      </c>
      <c r="F21" s="25"/>
      <c r="G21" s="9"/>
      <c r="Q21" s="82"/>
      <c r="R21" s="17"/>
      <c r="T21" s="17"/>
    </row>
    <row r="22" spans="1:18" s="119" customFormat="1" ht="12.75">
      <c r="A22" s="117"/>
      <c r="B22" s="176" t="s">
        <v>59</v>
      </c>
      <c r="C22" s="187">
        <v>9493</v>
      </c>
      <c r="D22" s="188">
        <v>37803</v>
      </c>
      <c r="E22" s="216">
        <f t="shared" si="0"/>
        <v>0.1384284129233541</v>
      </c>
      <c r="F22" s="118"/>
      <c r="P22" s="9"/>
      <c r="Q22" s="82"/>
      <c r="R22" s="17"/>
    </row>
    <row r="23" spans="2:7" ht="12.75">
      <c r="B23" s="274" t="s">
        <v>69</v>
      </c>
      <c r="C23" s="282">
        <v>9918</v>
      </c>
      <c r="D23" s="283">
        <v>40155</v>
      </c>
      <c r="E23" s="217">
        <f t="shared" si="0"/>
        <v>0.14704105285128916</v>
      </c>
      <c r="F23" s="25"/>
      <c r="G23" s="9"/>
    </row>
    <row r="24" spans="2:7" ht="12.75">
      <c r="B24" s="274" t="s">
        <v>94</v>
      </c>
      <c r="C24" s="282">
        <v>5882</v>
      </c>
      <c r="D24" s="283">
        <v>25831</v>
      </c>
      <c r="E24" s="215">
        <f t="shared" si="0"/>
        <v>0.09458890390241938</v>
      </c>
      <c r="F24" s="25"/>
      <c r="G24" s="9"/>
    </row>
    <row r="25" spans="2:7" ht="12.75">
      <c r="B25" s="274" t="s">
        <v>96</v>
      </c>
      <c r="C25" s="282">
        <v>5942</v>
      </c>
      <c r="D25" s="283">
        <v>25100</v>
      </c>
      <c r="E25" s="284">
        <f t="shared" si="0"/>
        <v>0.09191210127175589</v>
      </c>
      <c r="F25" s="25"/>
      <c r="G25" s="9"/>
    </row>
    <row r="26" spans="2:16" ht="22.5" customHeight="1">
      <c r="B26" s="285" t="s">
        <v>95</v>
      </c>
      <c r="C26" s="282">
        <v>1452</v>
      </c>
      <c r="D26" s="283">
        <v>5784</v>
      </c>
      <c r="E26" s="216">
        <f t="shared" si="0"/>
        <v>0.021180063496248448</v>
      </c>
      <c r="F26" s="25"/>
      <c r="G26" s="9"/>
      <c r="P26" s="17"/>
    </row>
    <row r="27" spans="2:16" ht="15" customHeight="1">
      <c r="B27" s="286" t="s">
        <v>97</v>
      </c>
      <c r="C27" s="287">
        <v>648</v>
      </c>
      <c r="D27" s="288">
        <v>1354</v>
      </c>
      <c r="E27" s="289">
        <f t="shared" si="0"/>
        <v>0.0049581268972891425</v>
      </c>
      <c r="F27" s="25"/>
      <c r="G27" s="9"/>
      <c r="P27" s="17"/>
    </row>
    <row r="28" spans="2:17" ht="13.5" thickBot="1">
      <c r="B28" s="197" t="s">
        <v>3</v>
      </c>
      <c r="C28" s="198">
        <f>SUM(C11:C27)</f>
        <v>86352</v>
      </c>
      <c r="D28" s="199">
        <f>SUM(D11:D27)</f>
        <v>273087</v>
      </c>
      <c r="E28" s="200">
        <f>SUM(E11:E27)</f>
        <v>0.9999999999999999</v>
      </c>
      <c r="F28" s="25"/>
      <c r="G28" s="9"/>
      <c r="P28" s="17"/>
      <c r="Q28" s="82"/>
    </row>
    <row r="29" spans="2:17" ht="15.75" customHeight="1">
      <c r="B29" s="97" t="s">
        <v>29</v>
      </c>
      <c r="C29" s="98">
        <f>C41/D28</f>
        <v>0.6540369918743844</v>
      </c>
      <c r="D29" s="237" t="s">
        <v>22</v>
      </c>
      <c r="E29" s="237"/>
      <c r="Q29" s="17"/>
    </row>
    <row r="30" spans="2:18" ht="11.25" customHeight="1" thickBot="1">
      <c r="B30" s="22"/>
      <c r="C30" s="31" t="s">
        <v>1</v>
      </c>
      <c r="D30" s="32" t="s">
        <v>4</v>
      </c>
      <c r="E30" s="35"/>
      <c r="F30" s="26"/>
      <c r="G30" s="9"/>
      <c r="R30" s="82"/>
    </row>
    <row r="31" spans="2:7" ht="12" customHeight="1">
      <c r="B31" s="36" t="s">
        <v>2</v>
      </c>
      <c r="C31" s="33">
        <v>776</v>
      </c>
      <c r="D31" s="76">
        <f>C31/$C$41</f>
        <v>0.00434468587809125</v>
      </c>
      <c r="E31" s="22"/>
      <c r="F31" s="25"/>
      <c r="G31" s="9"/>
    </row>
    <row r="32" spans="2:17" ht="11.25" customHeight="1">
      <c r="B32" s="36" t="s">
        <v>33</v>
      </c>
      <c r="C32" s="33">
        <f>D19</f>
        <v>13499</v>
      </c>
      <c r="D32" s="76">
        <f>C32/C41</f>
        <v>0.07557849828396106</v>
      </c>
      <c r="E32" s="22"/>
      <c r="F32" s="25"/>
      <c r="G32" s="9"/>
      <c r="Q32" s="17"/>
    </row>
    <row r="33" spans="2:7" ht="10.5" customHeight="1">
      <c r="B33" s="42" t="s">
        <v>31</v>
      </c>
      <c r="C33" s="33">
        <f>D21</f>
        <v>11593</v>
      </c>
      <c r="D33" s="76">
        <f>C33/C41</f>
        <v>0.06490714353699982</v>
      </c>
      <c r="E33" s="22"/>
      <c r="F33" s="25"/>
      <c r="G33" s="9"/>
    </row>
    <row r="34" spans="2:17" ht="12" customHeight="1">
      <c r="B34" s="42" t="s">
        <v>15</v>
      </c>
      <c r="C34" s="33">
        <f>D20</f>
        <v>16714</v>
      </c>
      <c r="D34" s="76">
        <f aca="true" t="shared" si="1" ref="D34:D40">C34/$C$41</f>
        <v>0.09357871103919735</v>
      </c>
      <c r="E34" s="22"/>
      <c r="F34" s="25"/>
      <c r="G34" s="9"/>
      <c r="Q34" s="82"/>
    </row>
    <row r="35" spans="2:18" ht="12" customHeight="1">
      <c r="B35" s="36" t="s">
        <v>60</v>
      </c>
      <c r="C35" s="33">
        <f aca="true" t="shared" si="2" ref="C35:C40">D22</f>
        <v>37803</v>
      </c>
      <c r="D35" s="76">
        <f t="shared" si="1"/>
        <v>0.21165226836273648</v>
      </c>
      <c r="E35" s="22"/>
      <c r="F35" s="25"/>
      <c r="G35" s="9"/>
      <c r="Q35" s="173"/>
      <c r="R35" s="82"/>
    </row>
    <row r="36" spans="2:17" ht="12" customHeight="1">
      <c r="B36" s="36" t="s">
        <v>69</v>
      </c>
      <c r="C36" s="33">
        <f t="shared" si="2"/>
        <v>40155</v>
      </c>
      <c r="D36" s="76">
        <f t="shared" si="1"/>
        <v>0.2248206977251986</v>
      </c>
      <c r="E36" s="22"/>
      <c r="F36" s="25"/>
      <c r="G36" s="9"/>
      <c r="Q36" s="173"/>
    </row>
    <row r="37" spans="2:17" ht="12" customHeight="1">
      <c r="B37" s="36" t="s">
        <v>94</v>
      </c>
      <c r="C37" s="33">
        <f t="shared" si="2"/>
        <v>25831</v>
      </c>
      <c r="D37" s="76">
        <f t="shared" si="1"/>
        <v>0.14462317128476168</v>
      </c>
      <c r="E37" s="22"/>
      <c r="F37" s="25"/>
      <c r="G37" s="9"/>
      <c r="Q37" s="173"/>
    </row>
    <row r="38" spans="2:17" ht="12" customHeight="1">
      <c r="B38" s="36" t="s">
        <v>96</v>
      </c>
      <c r="C38" s="33">
        <f t="shared" si="2"/>
        <v>25100</v>
      </c>
      <c r="D38" s="76">
        <f t="shared" si="1"/>
        <v>0.14053043239702367</v>
      </c>
      <c r="E38" s="22"/>
      <c r="F38" s="25"/>
      <c r="G38" s="9"/>
      <c r="Q38" s="173"/>
    </row>
    <row r="39" spans="2:7" ht="12" customHeight="1">
      <c r="B39" s="42" t="s">
        <v>70</v>
      </c>
      <c r="C39" s="33">
        <f t="shared" si="2"/>
        <v>5784</v>
      </c>
      <c r="D39" s="76">
        <f t="shared" si="1"/>
        <v>0.03238358649340179</v>
      </c>
      <c r="E39" s="22"/>
      <c r="F39" s="25"/>
      <c r="G39" s="9"/>
    </row>
    <row r="40" spans="2:7" ht="12" customHeight="1" thickBot="1">
      <c r="B40" s="42" t="s">
        <v>97</v>
      </c>
      <c r="C40" s="33">
        <f t="shared" si="2"/>
        <v>1354</v>
      </c>
      <c r="D40" s="76">
        <f t="shared" si="1"/>
        <v>0.007580804998628289</v>
      </c>
      <c r="E40" s="22"/>
      <c r="F40" s="25"/>
      <c r="G40" s="9"/>
    </row>
    <row r="41" spans="2:20" ht="11.25" customHeight="1">
      <c r="B41" s="96" t="s">
        <v>3</v>
      </c>
      <c r="C41" s="15">
        <f>SUM(C31:C40)</f>
        <v>178609</v>
      </c>
      <c r="D41" s="98">
        <f>SUM(D31:D40)</f>
        <v>1</v>
      </c>
      <c r="E41" s="18"/>
      <c r="F41" s="27"/>
      <c r="G41" s="9"/>
      <c r="R41" s="182"/>
      <c r="T41" s="182"/>
    </row>
    <row r="42" spans="2:17" ht="15.75" customHeight="1">
      <c r="B42" s="97" t="s">
        <v>28</v>
      </c>
      <c r="C42" s="98">
        <f>C49/D28</f>
        <v>0.19095746044300901</v>
      </c>
      <c r="D42" s="235" t="s">
        <v>23</v>
      </c>
      <c r="E42" s="235"/>
      <c r="Q42" s="173"/>
    </row>
    <row r="43" spans="2:18" ht="10.5" customHeight="1" thickBot="1">
      <c r="B43" s="22"/>
      <c r="C43" s="31" t="s">
        <v>1</v>
      </c>
      <c r="D43" s="32" t="s">
        <v>4</v>
      </c>
      <c r="F43" s="26"/>
      <c r="G43" s="9"/>
      <c r="R43" s="182"/>
    </row>
    <row r="44" spans="2:17" ht="12.75">
      <c r="B44" s="22" t="s">
        <v>2</v>
      </c>
      <c r="C44" s="33">
        <v>1056</v>
      </c>
      <c r="D44" s="76">
        <f>C44/$C$49</f>
        <v>0.020250057528572524</v>
      </c>
      <c r="F44" s="25"/>
      <c r="G44" s="9"/>
      <c r="Q44" s="82"/>
    </row>
    <row r="45" spans="2:7" ht="12.75">
      <c r="B45" s="22" t="s">
        <v>74</v>
      </c>
      <c r="C45" s="33">
        <f>D12</f>
        <v>13408</v>
      </c>
      <c r="D45" s="76">
        <f>C45/$C$49</f>
        <v>0.2571143668021784</v>
      </c>
      <c r="F45" s="25"/>
      <c r="G45" s="9"/>
    </row>
    <row r="46" spans="2:17" ht="10.5" customHeight="1">
      <c r="B46" s="22" t="s">
        <v>61</v>
      </c>
      <c r="C46" s="33">
        <f>D13</f>
        <v>14124</v>
      </c>
      <c r="D46" s="76">
        <f>C46/$C$49</f>
        <v>0.27084451944465754</v>
      </c>
      <c r="F46" s="41"/>
      <c r="G46" s="9"/>
      <c r="Q46" s="17"/>
    </row>
    <row r="47" spans="2:7" ht="12.75">
      <c r="B47" s="22" t="s">
        <v>21</v>
      </c>
      <c r="C47" s="33">
        <v>15297</v>
      </c>
      <c r="D47" s="76">
        <f>C47/$C$49</f>
        <v>0.2933381913016798</v>
      </c>
      <c r="F47" s="41"/>
      <c r="G47" s="9"/>
    </row>
    <row r="48" spans="2:7" ht="13.5" thickBot="1">
      <c r="B48" s="22" t="s">
        <v>17</v>
      </c>
      <c r="C48" s="33">
        <f>D14</f>
        <v>8263</v>
      </c>
      <c r="D48" s="76">
        <f>C48/$C$49</f>
        <v>0.15845286492291172</v>
      </c>
      <c r="F48" s="41"/>
      <c r="G48" s="9"/>
    </row>
    <row r="49" spans="2:18" ht="12.75">
      <c r="B49" s="29" t="s">
        <v>3</v>
      </c>
      <c r="C49" s="34">
        <f>SUM(C44:C48)</f>
        <v>52148</v>
      </c>
      <c r="D49" s="78">
        <f>SUM(D44:D48)</f>
        <v>1</v>
      </c>
      <c r="F49" s="27"/>
      <c r="G49" s="9"/>
      <c r="P49" s="18"/>
      <c r="R49" s="17"/>
    </row>
    <row r="50" spans="2:18" ht="14.25" customHeight="1">
      <c r="B50" s="97" t="s">
        <v>27</v>
      </c>
      <c r="C50" s="98">
        <f>C55/D28</f>
        <v>0.1413505586131892</v>
      </c>
      <c r="D50" s="235" t="s">
        <v>23</v>
      </c>
      <c r="E50" s="235"/>
      <c r="F50" s="30"/>
      <c r="Q50" s="173"/>
      <c r="R50" s="17"/>
    </row>
    <row r="51" spans="2:7" ht="13.5" thickBot="1">
      <c r="B51" s="22"/>
      <c r="C51" s="31" t="s">
        <v>1</v>
      </c>
      <c r="D51" s="32" t="s">
        <v>4</v>
      </c>
      <c r="E51" s="22"/>
      <c r="F51" s="26"/>
      <c r="G51" s="9"/>
    </row>
    <row r="52" spans="2:7" ht="12.75">
      <c r="B52" s="40" t="s">
        <v>2</v>
      </c>
      <c r="C52" s="40">
        <v>120</v>
      </c>
      <c r="D52" s="77">
        <f>C52/$C$55</f>
        <v>0.0031087277531670165</v>
      </c>
      <c r="E52" s="22"/>
      <c r="F52" s="25"/>
      <c r="G52" s="9"/>
    </row>
    <row r="53" spans="2:7" ht="12" customHeight="1">
      <c r="B53" s="22" t="s">
        <v>63</v>
      </c>
      <c r="C53" s="40">
        <v>22431</v>
      </c>
      <c r="D53" s="77">
        <f>C53/$C$55</f>
        <v>0.5810989352607445</v>
      </c>
      <c r="E53" s="22"/>
      <c r="F53" s="41"/>
      <c r="G53" s="9"/>
    </row>
    <row r="54" spans="2:7" ht="13.5" thickBot="1">
      <c r="B54" s="22" t="s">
        <v>62</v>
      </c>
      <c r="C54" s="106">
        <v>16050</v>
      </c>
      <c r="D54" s="76">
        <f>C54/$C$55</f>
        <v>0.4157923369860884</v>
      </c>
      <c r="E54" s="22"/>
      <c r="F54" s="41"/>
      <c r="G54" s="9"/>
    </row>
    <row r="55" spans="2:7" ht="15.75" customHeight="1">
      <c r="B55" s="13" t="s">
        <v>3</v>
      </c>
      <c r="C55" s="15">
        <f>SUM(C52:C54)</f>
        <v>38601</v>
      </c>
      <c r="D55" s="78">
        <f>D52+D53+D54</f>
        <v>1</v>
      </c>
      <c r="F55" s="27"/>
      <c r="G55" s="9"/>
    </row>
    <row r="56" spans="3:7" ht="4.5" customHeight="1">
      <c r="C56" s="19"/>
      <c r="D56" s="16"/>
      <c r="E56" s="19"/>
      <c r="F56" s="18"/>
      <c r="G56" s="27"/>
    </row>
    <row r="57" spans="2:10" ht="14.25">
      <c r="B57" s="99" t="s">
        <v>26</v>
      </c>
      <c r="C57" s="100">
        <f>D28-C55-C49-C41</f>
        <v>3729</v>
      </c>
      <c r="D57" s="101" t="s">
        <v>91</v>
      </c>
      <c r="E57" s="235" t="s">
        <v>30</v>
      </c>
      <c r="F57" s="235"/>
      <c r="G57" s="235"/>
      <c r="H57" s="235"/>
      <c r="I57" s="17"/>
      <c r="J57" s="17"/>
    </row>
    <row r="58" ht="9" customHeight="1">
      <c r="I58" s="17"/>
    </row>
    <row r="59" spans="2:16" ht="15">
      <c r="B59" s="20" t="s">
        <v>24</v>
      </c>
      <c r="C59" s="21">
        <f>D28</f>
        <v>273087</v>
      </c>
      <c r="D59" s="234">
        <f>D28/C59</f>
        <v>1</v>
      </c>
      <c r="E59" s="234"/>
      <c r="N59" s="17"/>
      <c r="P59" s="17"/>
    </row>
    <row r="60" ht="12.75">
      <c r="K60" s="17"/>
    </row>
    <row r="81" ht="12.75">
      <c r="B81" s="22"/>
    </row>
  </sheetData>
  <sheetProtection/>
  <mergeCells count="6">
    <mergeCell ref="D59:E59"/>
    <mergeCell ref="E57:H57"/>
    <mergeCell ref="D6:H6"/>
    <mergeCell ref="D50:E50"/>
    <mergeCell ref="D42:E42"/>
    <mergeCell ref="D29:E29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A45"/>
  <sheetViews>
    <sheetView zoomScalePageLayoutView="0" workbookViewId="0" topLeftCell="A1">
      <selection activeCell="N22" sqref="N22:P26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38" t="s">
        <v>102</v>
      </c>
      <c r="D1" s="239"/>
      <c r="E1" s="239"/>
      <c r="F1" s="239"/>
      <c r="G1" s="239"/>
      <c r="H1" s="239"/>
      <c r="I1" s="239"/>
      <c r="J1" s="240"/>
      <c r="K1" s="67"/>
      <c r="L1" s="67"/>
      <c r="M1" s="67"/>
    </row>
    <row r="2" spans="1:14" ht="42.75" customHeight="1" thickBot="1">
      <c r="A2" s="64"/>
      <c r="B2" s="108" t="s">
        <v>54</v>
      </c>
      <c r="C2" s="109" t="s">
        <v>55</v>
      </c>
      <c r="D2" s="107" t="s">
        <v>48</v>
      </c>
      <c r="E2" s="107" t="s">
        <v>71</v>
      </c>
      <c r="F2" s="107" t="s">
        <v>56</v>
      </c>
      <c r="G2" s="110" t="s">
        <v>50</v>
      </c>
      <c r="H2" s="110" t="s">
        <v>51</v>
      </c>
      <c r="I2" s="110" t="s">
        <v>45</v>
      </c>
      <c r="J2" s="110" t="s">
        <v>57</v>
      </c>
      <c r="K2" s="107" t="s">
        <v>52</v>
      </c>
      <c r="L2" s="109" t="s">
        <v>53</v>
      </c>
      <c r="M2" s="111" t="s">
        <v>49</v>
      </c>
      <c r="N2" s="65"/>
    </row>
    <row r="3" spans="1:15" s="73" customFormat="1" ht="19.5" customHeight="1">
      <c r="A3" s="70"/>
      <c r="B3" s="191" t="s">
        <v>2</v>
      </c>
      <c r="C3" s="192">
        <v>2540</v>
      </c>
      <c r="D3" s="193">
        <v>2</v>
      </c>
      <c r="E3" s="193">
        <v>6</v>
      </c>
      <c r="F3" s="193">
        <v>16</v>
      </c>
      <c r="G3" s="194">
        <v>0</v>
      </c>
      <c r="H3" s="194">
        <v>4</v>
      </c>
      <c r="I3" s="194">
        <v>0</v>
      </c>
      <c r="J3" s="194">
        <v>0</v>
      </c>
      <c r="K3" s="194">
        <f>D3+E3+F3-G3-H3-I3-J3</f>
        <v>20</v>
      </c>
      <c r="L3" s="195">
        <f aca="true" t="shared" si="0" ref="L3:L11">C3+K3</f>
        <v>2560</v>
      </c>
      <c r="M3" s="196">
        <f aca="true" t="shared" si="1" ref="M3:M20">K3/C3</f>
        <v>0.007874015748031496</v>
      </c>
      <c r="N3" s="71"/>
      <c r="O3" s="72"/>
    </row>
    <row r="4" spans="1:15" s="73" customFormat="1" ht="19.5" customHeight="1">
      <c r="A4" s="70"/>
      <c r="B4" s="300" t="s">
        <v>73</v>
      </c>
      <c r="C4" s="192">
        <v>13917</v>
      </c>
      <c r="D4" s="301">
        <v>23</v>
      </c>
      <c r="E4" s="301">
        <v>132</v>
      </c>
      <c r="F4" s="301">
        <v>61</v>
      </c>
      <c r="G4" s="302">
        <v>0</v>
      </c>
      <c r="H4" s="302">
        <v>0</v>
      </c>
      <c r="I4" s="302">
        <v>0</v>
      </c>
      <c r="J4" s="302">
        <v>9</v>
      </c>
      <c r="K4" s="302">
        <f>D4+E4+F4-G4-H4-I4-J4</f>
        <v>207</v>
      </c>
      <c r="L4" s="303">
        <f t="shared" si="0"/>
        <v>14124</v>
      </c>
      <c r="M4" s="205">
        <f t="shared" si="1"/>
        <v>0.01487389523604225</v>
      </c>
      <c r="N4" s="71"/>
      <c r="O4" s="72"/>
    </row>
    <row r="5" spans="1:15" s="73" customFormat="1" ht="19.5" customHeight="1">
      <c r="A5" s="70"/>
      <c r="B5" s="304" t="s">
        <v>18</v>
      </c>
      <c r="C5" s="192">
        <v>8717</v>
      </c>
      <c r="D5" s="301">
        <v>8</v>
      </c>
      <c r="E5" s="301">
        <v>18</v>
      </c>
      <c r="F5" s="301">
        <v>34</v>
      </c>
      <c r="G5" s="302">
        <v>0</v>
      </c>
      <c r="H5" s="302">
        <v>16</v>
      </c>
      <c r="I5" s="302">
        <v>0</v>
      </c>
      <c r="J5" s="302">
        <v>498</v>
      </c>
      <c r="K5" s="302">
        <f aca="true" t="shared" si="2" ref="K5:K18">D5+E5+F5-G5-H5-I5-J5</f>
        <v>-454</v>
      </c>
      <c r="L5" s="112">
        <f t="shared" si="0"/>
        <v>8263</v>
      </c>
      <c r="M5" s="205">
        <f t="shared" si="1"/>
        <v>-0.05208213835034989</v>
      </c>
      <c r="N5" s="71"/>
      <c r="O5" s="206"/>
    </row>
    <row r="6" spans="1:17" s="73" customFormat="1" ht="19.5" customHeight="1">
      <c r="A6" s="70"/>
      <c r="B6" s="300" t="s">
        <v>21</v>
      </c>
      <c r="C6" s="192">
        <v>15297</v>
      </c>
      <c r="D6" s="301">
        <v>0</v>
      </c>
      <c r="E6" s="301">
        <v>0</v>
      </c>
      <c r="F6" s="301">
        <v>0</v>
      </c>
      <c r="G6" s="302">
        <v>0</v>
      </c>
      <c r="H6" s="302">
        <v>0</v>
      </c>
      <c r="I6" s="302">
        <v>0</v>
      </c>
      <c r="J6" s="302">
        <v>0</v>
      </c>
      <c r="K6" s="302">
        <f t="shared" si="2"/>
        <v>0</v>
      </c>
      <c r="L6" s="303">
        <f t="shared" si="0"/>
        <v>15297</v>
      </c>
      <c r="M6" s="205">
        <f t="shared" si="1"/>
        <v>0</v>
      </c>
      <c r="N6" s="71"/>
      <c r="O6" s="72"/>
      <c r="P6" s="207"/>
      <c r="Q6" s="73" t="s">
        <v>72</v>
      </c>
    </row>
    <row r="7" spans="1:17" s="73" customFormat="1" ht="19.5" customHeight="1">
      <c r="A7" s="70"/>
      <c r="B7" s="300" t="s">
        <v>74</v>
      </c>
      <c r="C7" s="192">
        <v>12338</v>
      </c>
      <c r="D7" s="301">
        <v>4</v>
      </c>
      <c r="E7" s="301">
        <v>1088</v>
      </c>
      <c r="F7" s="301"/>
      <c r="G7" s="302">
        <v>0</v>
      </c>
      <c r="H7" s="302">
        <v>0</v>
      </c>
      <c r="I7" s="302">
        <v>0</v>
      </c>
      <c r="J7" s="302">
        <v>22</v>
      </c>
      <c r="K7" s="302">
        <f t="shared" si="2"/>
        <v>1070</v>
      </c>
      <c r="L7" s="303">
        <f t="shared" si="0"/>
        <v>13408</v>
      </c>
      <c r="M7" s="205">
        <f t="shared" si="1"/>
        <v>0.08672394229210569</v>
      </c>
      <c r="N7" s="71"/>
      <c r="O7" s="206"/>
      <c r="P7" s="207"/>
      <c r="Q7" s="73" t="s">
        <v>72</v>
      </c>
    </row>
    <row r="8" spans="1:17" s="73" customFormat="1" ht="19.5" customHeight="1">
      <c r="A8" s="70"/>
      <c r="B8" s="300" t="s">
        <v>11</v>
      </c>
      <c r="C8" s="192">
        <v>22518</v>
      </c>
      <c r="D8" s="301">
        <v>50</v>
      </c>
      <c r="E8" s="301">
        <v>0</v>
      </c>
      <c r="F8" s="301">
        <v>0</v>
      </c>
      <c r="G8" s="302">
        <v>0</v>
      </c>
      <c r="H8" s="302">
        <v>0</v>
      </c>
      <c r="I8" s="302">
        <v>0</v>
      </c>
      <c r="J8" s="302">
        <v>8</v>
      </c>
      <c r="K8" s="302">
        <f t="shared" si="2"/>
        <v>42</v>
      </c>
      <c r="L8" s="112">
        <f t="shared" si="0"/>
        <v>22560</v>
      </c>
      <c r="M8" s="205">
        <f t="shared" si="1"/>
        <v>0.0018651745270450307</v>
      </c>
      <c r="N8" s="71"/>
      <c r="O8" s="206"/>
      <c r="P8" s="207"/>
      <c r="Q8" s="73" t="s">
        <v>72</v>
      </c>
    </row>
    <row r="9" spans="1:17" s="73" customFormat="1" ht="19.5" customHeight="1">
      <c r="A9" s="70"/>
      <c r="B9" s="304" t="s">
        <v>13</v>
      </c>
      <c r="C9" s="192">
        <v>8042</v>
      </c>
      <c r="D9" s="301">
        <v>0</v>
      </c>
      <c r="E9" s="301">
        <v>8243</v>
      </c>
      <c r="F9" s="301">
        <v>3</v>
      </c>
      <c r="G9" s="302">
        <v>0</v>
      </c>
      <c r="H9" s="302">
        <v>3</v>
      </c>
      <c r="I9" s="302">
        <v>0</v>
      </c>
      <c r="J9" s="302">
        <v>0</v>
      </c>
      <c r="K9" s="302">
        <f t="shared" si="2"/>
        <v>8243</v>
      </c>
      <c r="L9" s="112">
        <f t="shared" si="0"/>
        <v>16285</v>
      </c>
      <c r="M9" s="205">
        <f t="shared" si="1"/>
        <v>1.024993782641134</v>
      </c>
      <c r="N9" s="71"/>
      <c r="O9" s="206"/>
      <c r="P9" s="207"/>
      <c r="Q9" s="207"/>
    </row>
    <row r="10" spans="1:15" s="73" customFormat="1" ht="19.5" customHeight="1">
      <c r="A10" s="70"/>
      <c r="B10" s="300" t="s">
        <v>20</v>
      </c>
      <c r="C10" s="192">
        <v>2757</v>
      </c>
      <c r="D10" s="301">
        <v>0</v>
      </c>
      <c r="E10" s="301">
        <v>0</v>
      </c>
      <c r="F10" s="301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f t="shared" si="2"/>
        <v>0</v>
      </c>
      <c r="L10" s="303">
        <f t="shared" si="0"/>
        <v>2757</v>
      </c>
      <c r="M10" s="205">
        <f t="shared" si="1"/>
        <v>0</v>
      </c>
      <c r="N10" s="71"/>
      <c r="O10" s="72"/>
    </row>
    <row r="11" spans="1:15" s="73" customFormat="1" ht="19.5" customHeight="1">
      <c r="A11" s="70"/>
      <c r="B11" s="300" t="s">
        <v>35</v>
      </c>
      <c r="C11" s="192">
        <v>13444</v>
      </c>
      <c r="D11" s="301">
        <v>36</v>
      </c>
      <c r="E11" s="301">
        <v>28</v>
      </c>
      <c r="F11" s="301">
        <v>9</v>
      </c>
      <c r="G11" s="302">
        <v>0</v>
      </c>
      <c r="H11" s="302">
        <v>9</v>
      </c>
      <c r="I11" s="302">
        <v>0</v>
      </c>
      <c r="J11" s="302">
        <v>9</v>
      </c>
      <c r="K11" s="302">
        <f>D11+E11+F11-G11-H11-I11-J11</f>
        <v>55</v>
      </c>
      <c r="L11" s="303">
        <f t="shared" si="0"/>
        <v>13499</v>
      </c>
      <c r="M11" s="205">
        <f t="shared" si="1"/>
        <v>0.004091044332044035</v>
      </c>
      <c r="N11" s="71"/>
      <c r="O11" s="72"/>
    </row>
    <row r="12" spans="1:17" s="73" customFormat="1" ht="19.5" customHeight="1">
      <c r="A12" s="70"/>
      <c r="B12" s="300" t="s">
        <v>16</v>
      </c>
      <c r="C12" s="192">
        <v>16684</v>
      </c>
      <c r="D12" s="301">
        <v>32</v>
      </c>
      <c r="E12" s="301">
        <v>0</v>
      </c>
      <c r="F12" s="301">
        <v>69</v>
      </c>
      <c r="G12" s="302">
        <v>0</v>
      </c>
      <c r="H12" s="302">
        <v>69</v>
      </c>
      <c r="I12" s="302">
        <v>2</v>
      </c>
      <c r="J12" s="302">
        <v>0</v>
      </c>
      <c r="K12" s="302">
        <f t="shared" si="2"/>
        <v>30</v>
      </c>
      <c r="L12" s="112">
        <f>C12+K12</f>
        <v>16714</v>
      </c>
      <c r="M12" s="205">
        <f t="shared" si="1"/>
        <v>0.0017981299448573483</v>
      </c>
      <c r="N12" s="71"/>
      <c r="O12" s="72"/>
      <c r="P12" s="207"/>
      <c r="Q12" s="73" t="s">
        <v>72</v>
      </c>
    </row>
    <row r="13" spans="1:17" s="73" customFormat="1" ht="19.5" customHeight="1">
      <c r="A13" s="70"/>
      <c r="B13" s="304" t="s">
        <v>25</v>
      </c>
      <c r="C13" s="192">
        <v>11597</v>
      </c>
      <c r="D13" s="301">
        <v>4</v>
      </c>
      <c r="E13" s="301">
        <v>0</v>
      </c>
      <c r="F13" s="301">
        <v>0</v>
      </c>
      <c r="G13" s="302">
        <v>0</v>
      </c>
      <c r="H13" s="302">
        <v>0</v>
      </c>
      <c r="I13" s="302">
        <v>8</v>
      </c>
      <c r="J13" s="302">
        <v>0</v>
      </c>
      <c r="K13" s="302">
        <f>D13+E13+F13-G13-H13-I13-J13</f>
        <v>-4</v>
      </c>
      <c r="L13" s="112">
        <f>C13+K13</f>
        <v>11593</v>
      </c>
      <c r="M13" s="205">
        <f t="shared" si="1"/>
        <v>-0.00034491678882469606</v>
      </c>
      <c r="N13" s="71"/>
      <c r="O13" s="206"/>
      <c r="P13" s="207"/>
      <c r="Q13" s="207"/>
    </row>
    <row r="14" spans="1:16" s="73" customFormat="1" ht="19.5" customHeight="1">
      <c r="A14" s="70"/>
      <c r="B14" s="300" t="s">
        <v>59</v>
      </c>
      <c r="C14" s="112">
        <v>37667</v>
      </c>
      <c r="D14" s="305">
        <v>79</v>
      </c>
      <c r="E14" s="305">
        <v>0</v>
      </c>
      <c r="F14" s="305">
        <v>85</v>
      </c>
      <c r="G14" s="306">
        <v>0</v>
      </c>
      <c r="H14" s="306">
        <v>0</v>
      </c>
      <c r="I14" s="306">
        <v>0</v>
      </c>
      <c r="J14" s="306">
        <v>28</v>
      </c>
      <c r="K14" s="302">
        <f t="shared" si="2"/>
        <v>136</v>
      </c>
      <c r="L14" s="112">
        <f>SUM(K14,C14)</f>
        <v>37803</v>
      </c>
      <c r="M14" s="205">
        <f>K14/C14</f>
        <v>0.003610587516924629</v>
      </c>
      <c r="N14" s="71"/>
      <c r="O14" s="72"/>
      <c r="P14" s="207"/>
    </row>
    <row r="15" spans="1:16" s="73" customFormat="1" ht="19.5" customHeight="1">
      <c r="A15" s="70"/>
      <c r="B15" s="300" t="s">
        <v>69</v>
      </c>
      <c r="C15" s="112">
        <v>40065</v>
      </c>
      <c r="D15" s="305">
        <v>84</v>
      </c>
      <c r="E15" s="305">
        <v>0</v>
      </c>
      <c r="F15" s="305">
        <v>44</v>
      </c>
      <c r="G15" s="306">
        <v>0</v>
      </c>
      <c r="H15" s="306">
        <v>0</v>
      </c>
      <c r="I15" s="306">
        <v>0</v>
      </c>
      <c r="J15" s="306">
        <v>38</v>
      </c>
      <c r="K15" s="302">
        <f t="shared" si="2"/>
        <v>90</v>
      </c>
      <c r="L15" s="112">
        <f>SUM(K15,C15)</f>
        <v>40155</v>
      </c>
      <c r="M15" s="205">
        <f>K15/C15</f>
        <v>0.0022463496817671283</v>
      </c>
      <c r="N15" s="71"/>
      <c r="O15" s="72"/>
      <c r="P15" s="207"/>
    </row>
    <row r="16" spans="1:16" s="73" customFormat="1" ht="19.5" customHeight="1">
      <c r="A16" s="70"/>
      <c r="B16" s="307" t="s">
        <v>94</v>
      </c>
      <c r="C16" s="308">
        <v>25687</v>
      </c>
      <c r="D16" s="309">
        <v>114</v>
      </c>
      <c r="E16" s="309">
        <v>0</v>
      </c>
      <c r="F16" s="305">
        <v>105</v>
      </c>
      <c r="G16" s="306">
        <v>0</v>
      </c>
      <c r="H16" s="306">
        <v>0</v>
      </c>
      <c r="I16" s="306">
        <v>0</v>
      </c>
      <c r="J16" s="306">
        <v>75</v>
      </c>
      <c r="K16" s="302">
        <f t="shared" si="2"/>
        <v>144</v>
      </c>
      <c r="L16" s="112">
        <f>SUM(K16,C16)</f>
        <v>25831</v>
      </c>
      <c r="M16" s="205">
        <f>K16/C16</f>
        <v>0.00560594853427804</v>
      </c>
      <c r="N16" s="208"/>
      <c r="O16" s="72"/>
      <c r="P16" s="207"/>
    </row>
    <row r="17" spans="1:16" s="73" customFormat="1" ht="19.5" customHeight="1">
      <c r="A17" s="70"/>
      <c r="B17" s="307" t="s">
        <v>96</v>
      </c>
      <c r="C17" s="308">
        <v>20846</v>
      </c>
      <c r="D17" s="309">
        <v>5</v>
      </c>
      <c r="E17" s="309">
        <v>4375</v>
      </c>
      <c r="F17" s="310">
        <v>34</v>
      </c>
      <c r="G17" s="306">
        <v>0</v>
      </c>
      <c r="H17" s="306">
        <v>0</v>
      </c>
      <c r="I17" s="306">
        <v>0</v>
      </c>
      <c r="J17" s="306">
        <v>160</v>
      </c>
      <c r="K17" s="302">
        <f t="shared" si="2"/>
        <v>4254</v>
      </c>
      <c r="L17" s="112">
        <f>SUM(K17,C17)</f>
        <v>25100</v>
      </c>
      <c r="M17" s="205">
        <v>1</v>
      </c>
      <c r="N17" s="208"/>
      <c r="O17" s="72"/>
      <c r="P17" s="207"/>
    </row>
    <row r="18" spans="1:15" s="73" customFormat="1" ht="24" customHeight="1">
      <c r="A18" s="70"/>
      <c r="B18" s="209" t="s">
        <v>95</v>
      </c>
      <c r="C18" s="314">
        <v>1435</v>
      </c>
      <c r="D18" s="315">
        <v>0</v>
      </c>
      <c r="E18" s="315">
        <v>4500</v>
      </c>
      <c r="F18" s="301"/>
      <c r="G18" s="302">
        <v>0</v>
      </c>
      <c r="H18" s="302">
        <v>0</v>
      </c>
      <c r="I18" s="302">
        <v>0</v>
      </c>
      <c r="J18" s="302">
        <v>151</v>
      </c>
      <c r="K18" s="302">
        <f t="shared" si="2"/>
        <v>4349</v>
      </c>
      <c r="L18" s="112">
        <f>SUM(K18,C18)</f>
        <v>5784</v>
      </c>
      <c r="M18" s="205">
        <f>K18/C18</f>
        <v>3.030662020905923</v>
      </c>
      <c r="O18" s="72"/>
    </row>
    <row r="19" spans="1:15" s="73" customFormat="1" ht="24" customHeight="1" thickBot="1">
      <c r="A19" s="70"/>
      <c r="B19" s="210" t="s">
        <v>97</v>
      </c>
      <c r="C19" s="311">
        <v>1354</v>
      </c>
      <c r="D19" s="312">
        <v>0</v>
      </c>
      <c r="E19" s="312">
        <v>0</v>
      </c>
      <c r="F19" s="313">
        <v>0</v>
      </c>
      <c r="G19" s="312">
        <v>0</v>
      </c>
      <c r="H19" s="312">
        <v>0</v>
      </c>
      <c r="I19" s="312">
        <v>0</v>
      </c>
      <c r="J19" s="312">
        <v>0</v>
      </c>
      <c r="K19" s="302">
        <v>0</v>
      </c>
      <c r="L19" s="211">
        <v>1354</v>
      </c>
      <c r="M19" s="212">
        <f>K19/C19</f>
        <v>0</v>
      </c>
      <c r="N19" s="213"/>
      <c r="O19" s="206"/>
    </row>
    <row r="20" spans="1:17" ht="18" customHeight="1" thickBot="1">
      <c r="A20" s="64"/>
      <c r="B20" s="113" t="s">
        <v>3</v>
      </c>
      <c r="C20" s="114">
        <f>SUM(C3:C19)</f>
        <v>254905</v>
      </c>
      <c r="D20" s="124">
        <f>SUM(D3:D19)</f>
        <v>441</v>
      </c>
      <c r="E20" s="124">
        <f aca="true" t="shared" si="3" ref="E20:K20">SUM(E3:E19)</f>
        <v>18390</v>
      </c>
      <c r="F20" s="124">
        <f t="shared" si="3"/>
        <v>460</v>
      </c>
      <c r="G20" s="124">
        <f t="shared" si="3"/>
        <v>0</v>
      </c>
      <c r="H20" s="124">
        <f t="shared" si="3"/>
        <v>101</v>
      </c>
      <c r="I20" s="124">
        <f t="shared" si="3"/>
        <v>10</v>
      </c>
      <c r="J20" s="124">
        <f t="shared" si="3"/>
        <v>998</v>
      </c>
      <c r="K20" s="124">
        <f t="shared" si="3"/>
        <v>18182</v>
      </c>
      <c r="L20" s="114">
        <f>SUM(L3:L19)</f>
        <v>273087</v>
      </c>
      <c r="M20" s="115">
        <f t="shared" si="1"/>
        <v>0.07132853415978502</v>
      </c>
      <c r="N20" s="66"/>
      <c r="O20" s="63"/>
      <c r="Q20" s="88"/>
    </row>
    <row r="21" spans="2:17" ht="12.75">
      <c r="B21" s="5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63"/>
      <c r="O21" s="75"/>
      <c r="Q21" s="88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5"/>
      <c r="Q22" s="88"/>
    </row>
    <row r="23" spans="1:15" ht="12.75">
      <c r="A23" s="68" t="s">
        <v>64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63"/>
    </row>
    <row r="24" spans="1:15" ht="12.75">
      <c r="A24" s="68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</row>
    <row r="25" spans="1:16" ht="12.75">
      <c r="A25" s="60" t="s">
        <v>92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75"/>
      <c r="O25" s="75"/>
      <c r="P25" s="88"/>
    </row>
    <row r="26" spans="3:27" ht="12.75">
      <c r="C26" s="62"/>
      <c r="D26" s="63"/>
      <c r="E26" s="63"/>
      <c r="F26" s="63"/>
      <c r="G26" s="63"/>
      <c r="H26" s="63"/>
      <c r="I26" s="63"/>
      <c r="J26" s="63"/>
      <c r="K26" s="63"/>
      <c r="L26" s="7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3:15" ht="12.75">
      <c r="C27" s="62"/>
      <c r="D27" s="63"/>
      <c r="E27" s="75"/>
      <c r="F27" s="63"/>
      <c r="G27" s="63"/>
      <c r="H27" s="63"/>
      <c r="I27" s="63"/>
      <c r="J27" s="63"/>
      <c r="K27" s="63"/>
      <c r="L27" s="63"/>
      <c r="M27" s="112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3:15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5"/>
      <c r="O31" s="63"/>
    </row>
    <row r="32" spans="3:17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Q32" s="88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6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8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5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5" customWidth="1"/>
    <col min="25" max="25" width="14.00390625" style="95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15" customHeight="1">
      <c r="A2" s="244" t="s">
        <v>101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91"/>
      <c r="W2" s="92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8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3" t="s">
        <v>44</v>
      </c>
      <c r="D20" s="93" t="s">
        <v>1</v>
      </c>
      <c r="E20" s="94" t="s">
        <v>42</v>
      </c>
    </row>
    <row r="21" spans="3:5" ht="24.75" customHeight="1">
      <c r="C21" s="89" t="s">
        <v>39</v>
      </c>
      <c r="D21" s="174">
        <v>178609</v>
      </c>
      <c r="E21" s="172">
        <f>(D21/D31)</f>
        <v>0.6540369918743844</v>
      </c>
    </row>
    <row r="22" spans="1:23" ht="24.75" customHeight="1">
      <c r="A22" s="73"/>
      <c r="B22" s="73"/>
      <c r="C22" s="89" t="s">
        <v>38</v>
      </c>
      <c r="D22" s="174">
        <v>52148</v>
      </c>
      <c r="E22" s="172">
        <f>(D22/D31)</f>
        <v>0.19095746044300901</v>
      </c>
      <c r="W22" s="88"/>
    </row>
    <row r="23" spans="1:5" ht="24.75" customHeight="1">
      <c r="A23" s="73"/>
      <c r="B23" s="73"/>
      <c r="C23" s="89" t="s">
        <v>40</v>
      </c>
      <c r="D23" s="174">
        <v>38601</v>
      </c>
      <c r="E23" s="172">
        <f>(D23/D31)</f>
        <v>0.1413505586131892</v>
      </c>
    </row>
    <row r="24" spans="1:5" ht="24.75" customHeight="1">
      <c r="A24" s="73"/>
      <c r="B24" s="73"/>
      <c r="C24" s="89" t="s">
        <v>58</v>
      </c>
      <c r="D24" s="174">
        <v>2760</v>
      </c>
      <c r="E24" s="172">
        <f>(D24/D31)</f>
        <v>0.010106669303189094</v>
      </c>
    </row>
    <row r="25" spans="1:21" ht="24.75" customHeight="1">
      <c r="A25" s="73"/>
      <c r="B25" s="73"/>
      <c r="C25" s="89" t="s">
        <v>46</v>
      </c>
      <c r="D25" s="174">
        <v>577</v>
      </c>
      <c r="E25" s="172">
        <f>(D25/D31)</f>
        <v>0.002112879778239169</v>
      </c>
      <c r="U25" s="88"/>
    </row>
    <row r="26" spans="1:21" ht="24.75" customHeight="1">
      <c r="A26" s="73"/>
      <c r="B26" s="73"/>
      <c r="C26" s="89" t="s">
        <v>36</v>
      </c>
      <c r="D26" s="174">
        <v>76</v>
      </c>
      <c r="E26" s="172">
        <f>(D26/D31)</f>
        <v>0.0002782995895081055</v>
      </c>
      <c r="U26" s="88"/>
    </row>
    <row r="27" spans="1:5" ht="24.75" customHeight="1">
      <c r="A27" s="73"/>
      <c r="B27" s="73"/>
      <c r="C27" s="89" t="s">
        <v>37</v>
      </c>
      <c r="D27" s="174">
        <v>69</v>
      </c>
      <c r="E27" s="172">
        <f>(D27/D31)</f>
        <v>0.0002526667325797273</v>
      </c>
    </row>
    <row r="28" spans="1:21" ht="24.75" customHeight="1">
      <c r="A28" s="73"/>
      <c r="B28" s="73"/>
      <c r="C28" s="89" t="s">
        <v>47</v>
      </c>
      <c r="D28" s="174">
        <v>20</v>
      </c>
      <c r="E28" s="172">
        <f>(D28/D31)</f>
        <v>7.323673408108039E-05</v>
      </c>
      <c r="U28" s="88"/>
    </row>
    <row r="29" spans="1:24" ht="24.75" customHeight="1">
      <c r="A29" s="73"/>
      <c r="B29" s="73"/>
      <c r="C29" s="89" t="s">
        <v>41</v>
      </c>
      <c r="D29" s="174">
        <v>30</v>
      </c>
      <c r="E29" s="172">
        <f>(D29/D31)</f>
        <v>0.00010985510112162058</v>
      </c>
      <c r="U29" s="88"/>
      <c r="X29" s="183"/>
    </row>
    <row r="30" spans="1:5" ht="24.75" customHeight="1">
      <c r="A30" s="73"/>
      <c r="B30" s="73"/>
      <c r="C30" s="89" t="s">
        <v>34</v>
      </c>
      <c r="D30" s="174">
        <v>197</v>
      </c>
      <c r="E30" s="172">
        <f>(D30/D31)</f>
        <v>0.0007213818306986418</v>
      </c>
    </row>
    <row r="31" spans="1:5" ht="24.75" customHeight="1">
      <c r="A31" s="73"/>
      <c r="B31" s="73"/>
      <c r="C31" s="90" t="s">
        <v>3</v>
      </c>
      <c r="D31" s="175">
        <f>SUM(D21:D30)</f>
        <v>273087</v>
      </c>
      <c r="E31" s="105">
        <f>(D31/D31)</f>
        <v>1</v>
      </c>
    </row>
    <row r="32" spans="1:24" ht="12.75">
      <c r="A32" s="73"/>
      <c r="B32" s="73"/>
      <c r="D32" s="95"/>
      <c r="E32" s="95"/>
      <c r="X32" s="183"/>
    </row>
    <row r="33" spans="3:5" ht="12.75">
      <c r="C33" s="61" t="s">
        <v>43</v>
      </c>
      <c r="D33" s="95" t="s">
        <v>65</v>
      </c>
      <c r="E33" s="95"/>
    </row>
    <row r="34" spans="4:5" ht="12.75">
      <c r="D34" s="95"/>
      <c r="E34" s="95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AS77"/>
  <sheetViews>
    <sheetView zoomScalePageLayoutView="0" workbookViewId="0" topLeftCell="A1">
      <selection activeCell="D26" sqref="D26:I26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46" t="s">
        <v>100</v>
      </c>
      <c r="J4" s="246"/>
      <c r="K4" s="246"/>
      <c r="L4" s="246"/>
      <c r="M4" s="246"/>
      <c r="N4" s="1"/>
      <c r="O4" s="1"/>
      <c r="P4" s="1"/>
    </row>
    <row r="5" spans="2:16" ht="15.75" thickBot="1">
      <c r="B5" s="43"/>
      <c r="C5" s="43"/>
      <c r="D5" s="254" t="s">
        <v>10</v>
      </c>
      <c r="E5" s="255"/>
      <c r="F5" s="255"/>
      <c r="G5" s="255"/>
      <c r="H5" s="256"/>
      <c r="I5" s="256"/>
      <c r="J5" s="256"/>
      <c r="K5" s="256"/>
      <c r="L5" s="256"/>
      <c r="M5" s="257"/>
      <c r="N5" s="44"/>
      <c r="O5" s="44"/>
      <c r="P5" s="9"/>
    </row>
    <row r="6" spans="2:16" ht="12.75">
      <c r="B6" s="248" t="s">
        <v>12</v>
      </c>
      <c r="C6" s="45"/>
      <c r="D6" s="247" t="s">
        <v>7</v>
      </c>
      <c r="E6" s="247"/>
      <c r="F6" s="250" t="s">
        <v>66</v>
      </c>
      <c r="G6" s="250"/>
      <c r="H6" s="250" t="s">
        <v>67</v>
      </c>
      <c r="I6" s="251"/>
      <c r="J6" s="247" t="s">
        <v>8</v>
      </c>
      <c r="K6" s="247"/>
      <c r="L6" s="247" t="s">
        <v>9</v>
      </c>
      <c r="M6" s="247"/>
      <c r="N6" s="247" t="s">
        <v>19</v>
      </c>
      <c r="O6" s="247"/>
      <c r="P6" s="252" t="s">
        <v>3</v>
      </c>
    </row>
    <row r="7" spans="2:16" ht="12.75">
      <c r="B7" s="249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53"/>
    </row>
    <row r="8" spans="2:45" s="69" customFormat="1" ht="12.75">
      <c r="B8" s="185" t="s">
        <v>2</v>
      </c>
      <c r="C8" s="190"/>
      <c r="D8" s="177">
        <v>138</v>
      </c>
      <c r="E8" s="178">
        <v>125</v>
      </c>
      <c r="F8" s="179">
        <v>189</v>
      </c>
      <c r="G8" s="179">
        <v>206</v>
      </c>
      <c r="H8" s="178">
        <v>133</v>
      </c>
      <c r="I8" s="178">
        <v>138</v>
      </c>
      <c r="J8" s="178">
        <v>570</v>
      </c>
      <c r="K8" s="178">
        <v>984</v>
      </c>
      <c r="L8" s="178">
        <v>21</v>
      </c>
      <c r="M8" s="178">
        <v>56</v>
      </c>
      <c r="N8" s="180">
        <f>D8+F8+H8+J8+L8</f>
        <v>1051</v>
      </c>
      <c r="O8" s="180">
        <f>E8+G8+I8+K8+M8</f>
        <v>1509</v>
      </c>
      <c r="P8" s="181">
        <f aca="true" t="shared" si="0" ref="P8:P22">SUM(D8:M8)</f>
        <v>2560</v>
      </c>
      <c r="Q8" s="125"/>
      <c r="R8" s="126"/>
      <c r="S8" s="87"/>
      <c r="T8" s="270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20" customFormat="1" ht="12.75" customHeight="1">
      <c r="B9" s="185" t="s">
        <v>73</v>
      </c>
      <c r="C9" s="218"/>
      <c r="D9" s="290">
        <v>440</v>
      </c>
      <c r="E9" s="291">
        <v>496</v>
      </c>
      <c r="F9" s="292">
        <v>396</v>
      </c>
      <c r="G9" s="292">
        <v>408</v>
      </c>
      <c r="H9" s="291">
        <v>399</v>
      </c>
      <c r="I9" s="291">
        <v>1463</v>
      </c>
      <c r="J9" s="291">
        <v>3535</v>
      </c>
      <c r="K9" s="291">
        <v>6888</v>
      </c>
      <c r="L9" s="291">
        <v>46</v>
      </c>
      <c r="M9" s="291">
        <v>53</v>
      </c>
      <c r="N9" s="180">
        <f aca="true" t="shared" si="1" ref="N9:O16">D9+F9+H9+J9+L9</f>
        <v>4816</v>
      </c>
      <c r="O9" s="180">
        <f t="shared" si="1"/>
        <v>9308</v>
      </c>
      <c r="P9" s="181">
        <f t="shared" si="0"/>
        <v>14124</v>
      </c>
      <c r="Q9" s="219"/>
      <c r="S9" s="221"/>
      <c r="T9" s="271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2:45" s="220" customFormat="1" ht="12.75" customHeight="1">
      <c r="B10" s="185" t="s">
        <v>74</v>
      </c>
      <c r="C10" s="218"/>
      <c r="D10" s="290">
        <v>295</v>
      </c>
      <c r="E10" s="291">
        <v>316</v>
      </c>
      <c r="F10" s="292">
        <v>451</v>
      </c>
      <c r="G10" s="292">
        <v>462</v>
      </c>
      <c r="H10" s="291">
        <v>186</v>
      </c>
      <c r="I10" s="291">
        <v>215</v>
      </c>
      <c r="J10" s="291">
        <v>1634</v>
      </c>
      <c r="K10" s="291">
        <v>9758</v>
      </c>
      <c r="L10" s="291">
        <v>13</v>
      </c>
      <c r="M10" s="291">
        <v>78</v>
      </c>
      <c r="N10" s="180">
        <f>D10+F10+H10+J10+L10</f>
        <v>2579</v>
      </c>
      <c r="O10" s="180">
        <f>E10+G10+I10+K10+M10</f>
        <v>10829</v>
      </c>
      <c r="P10" s="181">
        <f>SUM(D10:M10)</f>
        <v>13408</v>
      </c>
      <c r="Q10" s="219"/>
      <c r="S10" s="221"/>
      <c r="T10" s="219"/>
      <c r="U10" s="219"/>
      <c r="V10" s="219"/>
      <c r="W10" s="272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</row>
    <row r="11" spans="2:45" s="69" customFormat="1" ht="12.75" customHeight="1">
      <c r="B11" s="185" t="s">
        <v>18</v>
      </c>
      <c r="C11" s="218"/>
      <c r="D11" s="177">
        <v>549</v>
      </c>
      <c r="E11" s="178">
        <v>561</v>
      </c>
      <c r="F11" s="179">
        <v>519</v>
      </c>
      <c r="G11" s="179">
        <v>525</v>
      </c>
      <c r="H11" s="178">
        <v>376</v>
      </c>
      <c r="I11" s="178">
        <v>437</v>
      </c>
      <c r="J11" s="178">
        <v>1434</v>
      </c>
      <c r="K11" s="178">
        <v>3475</v>
      </c>
      <c r="L11" s="178">
        <v>190</v>
      </c>
      <c r="M11" s="178">
        <v>197</v>
      </c>
      <c r="N11" s="180">
        <f t="shared" si="1"/>
        <v>3068</v>
      </c>
      <c r="O11" s="180">
        <f t="shared" si="1"/>
        <v>5195</v>
      </c>
      <c r="P11" s="181">
        <f t="shared" si="0"/>
        <v>8263</v>
      </c>
      <c r="Q11" s="125"/>
      <c r="R11" s="126"/>
      <c r="S11" s="22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26" customFormat="1" ht="12.75" customHeight="1">
      <c r="B12" s="185" t="s">
        <v>21</v>
      </c>
      <c r="C12" s="218"/>
      <c r="D12" s="177">
        <v>1124</v>
      </c>
      <c r="E12" s="178">
        <v>1265</v>
      </c>
      <c r="F12" s="179">
        <v>1822</v>
      </c>
      <c r="G12" s="179">
        <v>2060</v>
      </c>
      <c r="H12" s="178">
        <v>823</v>
      </c>
      <c r="I12" s="178">
        <v>1056</v>
      </c>
      <c r="J12" s="178">
        <v>3088</v>
      </c>
      <c r="K12" s="178">
        <v>3606</v>
      </c>
      <c r="L12" s="178">
        <v>156</v>
      </c>
      <c r="M12" s="178">
        <v>297</v>
      </c>
      <c r="N12" s="180">
        <f t="shared" si="1"/>
        <v>7013</v>
      </c>
      <c r="O12" s="180">
        <f t="shared" si="1"/>
        <v>8284</v>
      </c>
      <c r="P12" s="181">
        <f t="shared" si="0"/>
        <v>15297</v>
      </c>
      <c r="Q12" s="223"/>
      <c r="R12" s="224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2:45" s="228" customFormat="1" ht="12.75" customHeight="1">
      <c r="B13" s="185" t="s">
        <v>11</v>
      </c>
      <c r="C13" s="218"/>
      <c r="D13" s="177">
        <v>2583</v>
      </c>
      <c r="E13" s="178">
        <v>2529</v>
      </c>
      <c r="F13" s="179">
        <v>2762</v>
      </c>
      <c r="G13" s="179">
        <v>2825</v>
      </c>
      <c r="H13" s="178">
        <v>1809</v>
      </c>
      <c r="I13" s="178">
        <v>1832</v>
      </c>
      <c r="J13" s="178">
        <v>5275</v>
      </c>
      <c r="K13" s="178">
        <v>2693</v>
      </c>
      <c r="L13" s="178">
        <v>196</v>
      </c>
      <c r="M13" s="178">
        <v>56</v>
      </c>
      <c r="N13" s="180">
        <f t="shared" si="1"/>
        <v>12625</v>
      </c>
      <c r="O13" s="180">
        <f t="shared" si="1"/>
        <v>9935</v>
      </c>
      <c r="P13" s="181">
        <f t="shared" si="0"/>
        <v>22560</v>
      </c>
      <c r="Q13" s="227"/>
      <c r="S13" s="229"/>
      <c r="T13" s="227"/>
      <c r="U13" s="273"/>
      <c r="V13" s="273"/>
      <c r="W13" s="273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</row>
    <row r="14" spans="2:45" s="69" customFormat="1" ht="12.75">
      <c r="B14" s="185" t="s">
        <v>13</v>
      </c>
      <c r="C14" s="218"/>
      <c r="D14" s="290">
        <v>1838</v>
      </c>
      <c r="E14" s="291">
        <v>1664</v>
      </c>
      <c r="F14" s="292">
        <v>1710</v>
      </c>
      <c r="G14" s="292">
        <v>1657</v>
      </c>
      <c r="H14" s="291">
        <v>1149</v>
      </c>
      <c r="I14" s="291">
        <v>812</v>
      </c>
      <c r="J14" s="291">
        <v>4262</v>
      </c>
      <c r="K14" s="291">
        <v>2789</v>
      </c>
      <c r="L14" s="291">
        <v>211</v>
      </c>
      <c r="M14" s="291">
        <v>193</v>
      </c>
      <c r="N14" s="180">
        <f t="shared" si="1"/>
        <v>9170</v>
      </c>
      <c r="O14" s="180">
        <f t="shared" si="1"/>
        <v>7115</v>
      </c>
      <c r="P14" s="181">
        <f t="shared" si="0"/>
        <v>16285</v>
      </c>
      <c r="Q14" s="223"/>
      <c r="R14" s="224"/>
      <c r="S14" s="22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85" t="s">
        <v>20</v>
      </c>
      <c r="C15" s="218"/>
      <c r="D15" s="177">
        <v>268</v>
      </c>
      <c r="E15" s="178">
        <v>299</v>
      </c>
      <c r="F15" s="179">
        <v>446</v>
      </c>
      <c r="G15" s="179">
        <v>412</v>
      </c>
      <c r="H15" s="178">
        <v>340</v>
      </c>
      <c r="I15" s="178">
        <v>290</v>
      </c>
      <c r="J15" s="178">
        <v>358</v>
      </c>
      <c r="K15" s="178">
        <v>249</v>
      </c>
      <c r="L15" s="178">
        <v>52</v>
      </c>
      <c r="M15" s="178">
        <v>43</v>
      </c>
      <c r="N15" s="180">
        <f t="shared" si="1"/>
        <v>1464</v>
      </c>
      <c r="O15" s="180">
        <f t="shared" si="1"/>
        <v>1293</v>
      </c>
      <c r="P15" s="181">
        <f t="shared" si="0"/>
        <v>2757</v>
      </c>
      <c r="Q15" s="223"/>
      <c r="R15" s="22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228" customFormat="1" ht="12.75">
      <c r="B16" s="185" t="s">
        <v>32</v>
      </c>
      <c r="C16" s="218"/>
      <c r="D16" s="177">
        <v>1186</v>
      </c>
      <c r="E16" s="178">
        <v>1236</v>
      </c>
      <c r="F16" s="179">
        <v>2002</v>
      </c>
      <c r="G16" s="179">
        <v>1919</v>
      </c>
      <c r="H16" s="179">
        <v>977</v>
      </c>
      <c r="I16" s="178">
        <v>1066</v>
      </c>
      <c r="J16" s="178">
        <v>2835</v>
      </c>
      <c r="K16" s="178">
        <v>2021</v>
      </c>
      <c r="L16" s="178">
        <v>178</v>
      </c>
      <c r="M16" s="178">
        <v>79</v>
      </c>
      <c r="N16" s="180">
        <f t="shared" si="1"/>
        <v>7178</v>
      </c>
      <c r="O16" s="180">
        <f t="shared" si="1"/>
        <v>6321</v>
      </c>
      <c r="P16" s="181">
        <f t="shared" si="0"/>
        <v>13499</v>
      </c>
      <c r="Q16" s="227"/>
      <c r="S16" s="125"/>
      <c r="T16" s="125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2:45" s="228" customFormat="1" ht="12.75">
      <c r="B17" s="185" t="s">
        <v>16</v>
      </c>
      <c r="C17" s="218"/>
      <c r="D17" s="177">
        <v>1266</v>
      </c>
      <c r="E17" s="178">
        <v>1297</v>
      </c>
      <c r="F17" s="179">
        <v>2450</v>
      </c>
      <c r="G17" s="179">
        <v>2441</v>
      </c>
      <c r="H17" s="178">
        <v>1103</v>
      </c>
      <c r="I17" s="178">
        <v>1173</v>
      </c>
      <c r="J17" s="178">
        <v>3491</v>
      </c>
      <c r="K17" s="178">
        <v>3045</v>
      </c>
      <c r="L17" s="178">
        <v>191</v>
      </c>
      <c r="M17" s="178">
        <v>257</v>
      </c>
      <c r="N17" s="180">
        <f aca="true" t="shared" si="2" ref="N17:O19">D17+F17+H17+J17+L17</f>
        <v>8501</v>
      </c>
      <c r="O17" s="180">
        <f t="shared" si="2"/>
        <v>8213</v>
      </c>
      <c r="P17" s="181">
        <f>SUM(D17:M17)</f>
        <v>16714</v>
      </c>
      <c r="Q17" s="227"/>
      <c r="S17" s="229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</row>
    <row r="18" spans="2:45" s="69" customFormat="1" ht="12.75">
      <c r="B18" s="185" t="s">
        <v>25</v>
      </c>
      <c r="C18" s="218"/>
      <c r="D18" s="290">
        <v>858</v>
      </c>
      <c r="E18" s="291">
        <v>907</v>
      </c>
      <c r="F18" s="292">
        <v>1475</v>
      </c>
      <c r="G18" s="292">
        <v>1607</v>
      </c>
      <c r="H18" s="291">
        <v>882</v>
      </c>
      <c r="I18" s="291">
        <v>998</v>
      </c>
      <c r="J18" s="291">
        <v>2704</v>
      </c>
      <c r="K18" s="291">
        <v>1941</v>
      </c>
      <c r="L18" s="291">
        <v>144</v>
      </c>
      <c r="M18" s="291">
        <v>77</v>
      </c>
      <c r="N18" s="180">
        <f t="shared" si="2"/>
        <v>6063</v>
      </c>
      <c r="O18" s="180">
        <f t="shared" si="2"/>
        <v>5530</v>
      </c>
      <c r="P18" s="181">
        <f t="shared" si="0"/>
        <v>11593</v>
      </c>
      <c r="Q18" s="223"/>
      <c r="R18" s="224"/>
      <c r="S18" s="22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185" t="s">
        <v>59</v>
      </c>
      <c r="C19" s="218"/>
      <c r="D19" s="290">
        <v>4492</v>
      </c>
      <c r="E19" s="291">
        <v>4491</v>
      </c>
      <c r="F19" s="292">
        <v>5870</v>
      </c>
      <c r="G19" s="292">
        <v>6124</v>
      </c>
      <c r="H19" s="291">
        <v>2136</v>
      </c>
      <c r="I19" s="291">
        <v>2493</v>
      </c>
      <c r="J19" s="291">
        <v>7330</v>
      </c>
      <c r="K19" s="291">
        <v>4084</v>
      </c>
      <c r="L19" s="291">
        <v>378</v>
      </c>
      <c r="M19" s="291">
        <v>405</v>
      </c>
      <c r="N19" s="180">
        <f t="shared" si="2"/>
        <v>20206</v>
      </c>
      <c r="O19" s="180">
        <f t="shared" si="2"/>
        <v>17597</v>
      </c>
      <c r="P19" s="181">
        <f t="shared" si="0"/>
        <v>37803</v>
      </c>
      <c r="Q19" s="223"/>
      <c r="R19" s="224"/>
      <c r="S19" s="2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93" t="s">
        <v>75</v>
      </c>
      <c r="C20" s="218"/>
      <c r="D20" s="290">
        <v>5505</v>
      </c>
      <c r="E20" s="291">
        <v>5693</v>
      </c>
      <c r="F20" s="292">
        <v>6014</v>
      </c>
      <c r="G20" s="292">
        <v>6273</v>
      </c>
      <c r="H20" s="291">
        <v>2154</v>
      </c>
      <c r="I20" s="291">
        <v>2158</v>
      </c>
      <c r="J20" s="291">
        <v>7653</v>
      </c>
      <c r="K20" s="291">
        <v>3850</v>
      </c>
      <c r="L20" s="291">
        <v>431</v>
      </c>
      <c r="M20" s="291">
        <v>424</v>
      </c>
      <c r="N20" s="180">
        <f aca="true" t="shared" si="3" ref="N20:O24">D20+F20+H20+J20+L20</f>
        <v>21757</v>
      </c>
      <c r="O20" s="180">
        <f t="shared" si="3"/>
        <v>18398</v>
      </c>
      <c r="P20" s="181">
        <f t="shared" si="0"/>
        <v>40155</v>
      </c>
      <c r="Q20" s="223"/>
      <c r="R20" s="224"/>
      <c r="S20" s="22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93" t="s">
        <v>94</v>
      </c>
      <c r="C21" s="218"/>
      <c r="D21" s="290">
        <v>3284</v>
      </c>
      <c r="E21" s="291">
        <v>3434</v>
      </c>
      <c r="F21" s="292">
        <v>3703</v>
      </c>
      <c r="G21" s="292">
        <v>4051</v>
      </c>
      <c r="H21" s="291">
        <v>1195</v>
      </c>
      <c r="I21" s="291">
        <v>1416</v>
      </c>
      <c r="J21" s="291">
        <v>4845</v>
      </c>
      <c r="K21" s="291">
        <v>3132</v>
      </c>
      <c r="L21" s="291">
        <v>380</v>
      </c>
      <c r="M21" s="291">
        <v>391</v>
      </c>
      <c r="N21" s="180">
        <f t="shared" si="3"/>
        <v>13407</v>
      </c>
      <c r="O21" s="180">
        <f t="shared" si="3"/>
        <v>12424</v>
      </c>
      <c r="P21" s="181">
        <f t="shared" si="0"/>
        <v>25831</v>
      </c>
      <c r="Q21" s="223"/>
      <c r="R21" s="224"/>
      <c r="S21" s="22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93" t="s">
        <v>96</v>
      </c>
      <c r="C22" s="218"/>
      <c r="D22" s="290">
        <v>3328</v>
      </c>
      <c r="E22" s="291">
        <v>3421</v>
      </c>
      <c r="F22" s="292">
        <v>3790</v>
      </c>
      <c r="G22" s="292">
        <v>3830</v>
      </c>
      <c r="H22" s="291">
        <v>1267</v>
      </c>
      <c r="I22" s="291">
        <v>1387</v>
      </c>
      <c r="J22" s="291">
        <v>4791</v>
      </c>
      <c r="K22" s="291">
        <v>2730</v>
      </c>
      <c r="L22" s="291">
        <v>275</v>
      </c>
      <c r="M22" s="291">
        <v>281</v>
      </c>
      <c r="N22" s="180">
        <f>D22+F22+H22+J22+L22</f>
        <v>13451</v>
      </c>
      <c r="O22" s="180">
        <f t="shared" si="3"/>
        <v>11649</v>
      </c>
      <c r="P22" s="181">
        <f t="shared" si="0"/>
        <v>25100</v>
      </c>
      <c r="Q22" s="223"/>
      <c r="R22" s="224"/>
      <c r="S22" s="22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21.75">
      <c r="B23" s="230" t="s">
        <v>95</v>
      </c>
      <c r="C23" s="218"/>
      <c r="D23" s="231">
        <v>600</v>
      </c>
      <c r="E23" s="232">
        <v>750</v>
      </c>
      <c r="F23" s="233">
        <v>500</v>
      </c>
      <c r="G23" s="233">
        <v>700</v>
      </c>
      <c r="H23" s="232">
        <v>420</v>
      </c>
      <c r="I23" s="232">
        <v>580</v>
      </c>
      <c r="J23" s="232">
        <v>900</v>
      </c>
      <c r="K23" s="232">
        <v>1250</v>
      </c>
      <c r="L23" s="232">
        <v>30</v>
      </c>
      <c r="M23" s="232">
        <v>54</v>
      </c>
      <c r="N23" s="214">
        <v>2230</v>
      </c>
      <c r="O23" s="214">
        <v>3554</v>
      </c>
      <c r="P23" s="181">
        <f>SUM(N23:O23)</f>
        <v>5784</v>
      </c>
      <c r="Q23" s="223"/>
      <c r="R23" s="224"/>
      <c r="S23" s="22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3.5" thickBot="1">
      <c r="B24" s="230" t="s">
        <v>98</v>
      </c>
      <c r="C24" s="294"/>
      <c r="D24" s="295">
        <v>176</v>
      </c>
      <c r="E24" s="296">
        <v>185</v>
      </c>
      <c r="F24" s="297">
        <v>151</v>
      </c>
      <c r="G24" s="297">
        <v>122</v>
      </c>
      <c r="H24" s="296">
        <v>41</v>
      </c>
      <c r="I24" s="296">
        <v>6</v>
      </c>
      <c r="J24" s="296">
        <v>520</v>
      </c>
      <c r="K24" s="296">
        <v>63</v>
      </c>
      <c r="L24" s="296">
        <v>78</v>
      </c>
      <c r="M24" s="296">
        <v>12</v>
      </c>
      <c r="N24" s="298">
        <f>D24+F24+H24+J24+L24</f>
        <v>966</v>
      </c>
      <c r="O24" s="298">
        <f t="shared" si="3"/>
        <v>388</v>
      </c>
      <c r="P24" s="299">
        <f>SUM(N24:O24)</f>
        <v>1354</v>
      </c>
      <c r="Q24" s="223"/>
      <c r="R24" s="224"/>
      <c r="S24" s="22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28" customFormat="1" ht="15.75" thickBot="1">
      <c r="B25" s="48" t="s">
        <v>3</v>
      </c>
      <c r="C25" s="49"/>
      <c r="D25" s="50">
        <f aca="true" t="shared" si="4" ref="D25:M25">SUM(D8:D24)</f>
        <v>27930</v>
      </c>
      <c r="E25" s="51">
        <f t="shared" si="4"/>
        <v>28669</v>
      </c>
      <c r="F25" s="51">
        <f t="shared" si="4"/>
        <v>34250</v>
      </c>
      <c r="G25" s="81">
        <f t="shared" si="4"/>
        <v>35622</v>
      </c>
      <c r="H25" s="51">
        <f t="shared" si="4"/>
        <v>15390</v>
      </c>
      <c r="I25" s="51">
        <f t="shared" si="4"/>
        <v>17520</v>
      </c>
      <c r="J25" s="51">
        <f t="shared" si="4"/>
        <v>55225</v>
      </c>
      <c r="K25" s="51">
        <f t="shared" si="4"/>
        <v>52558</v>
      </c>
      <c r="L25" s="51">
        <f t="shared" si="4"/>
        <v>2970</v>
      </c>
      <c r="M25" s="51">
        <f t="shared" si="4"/>
        <v>2953</v>
      </c>
      <c r="N25" s="52">
        <f>D25+F25+H25+J25+L25</f>
        <v>135765</v>
      </c>
      <c r="O25" s="52">
        <f>E25+G25+I25+K25+M25</f>
        <v>137322</v>
      </c>
      <c r="P25" s="53">
        <f>SUM(P8:P24)</f>
        <v>273087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2:21" ht="13.5" thickBot="1">
      <c r="B26" s="54" t="s">
        <v>4</v>
      </c>
      <c r="C26" s="55"/>
      <c r="D26" s="56">
        <f>D25/$P$25</f>
        <v>0.10227509914422876</v>
      </c>
      <c r="E26" s="56">
        <f aca="true" t="shared" si="5" ref="E26:M26">E25/$P$25</f>
        <v>0.10498119646852468</v>
      </c>
      <c r="F26" s="56">
        <f t="shared" si="5"/>
        <v>0.12541790711385017</v>
      </c>
      <c r="G26" s="56">
        <f t="shared" si="5"/>
        <v>0.13044194707181228</v>
      </c>
      <c r="H26" s="56">
        <f t="shared" si="5"/>
        <v>0.056355666875391355</v>
      </c>
      <c r="I26" s="56">
        <f t="shared" si="5"/>
        <v>0.06415537905502643</v>
      </c>
      <c r="J26" s="56">
        <f t="shared" si="5"/>
        <v>0.20222493198138322</v>
      </c>
      <c r="K26" s="56">
        <f t="shared" si="5"/>
        <v>0.19245881349167115</v>
      </c>
      <c r="L26" s="56">
        <f t="shared" si="5"/>
        <v>0.010875655011040437</v>
      </c>
      <c r="M26" s="56">
        <f t="shared" si="5"/>
        <v>0.01081340378707152</v>
      </c>
      <c r="N26" s="79">
        <f>N25/$P$25</f>
        <v>0.49714926012589394</v>
      </c>
      <c r="O26" s="79">
        <f>O25/$P$25</f>
        <v>0.502850739874106</v>
      </c>
      <c r="P26" s="57" t="str">
        <f>IF(P25&lt;&gt;PopulationSummary!D28,"Check Total"," ")</f>
        <v> </v>
      </c>
      <c r="S26" s="74"/>
      <c r="U26" s="74"/>
    </row>
    <row r="27" spans="2:21" ht="46.5" customHeight="1">
      <c r="B27" s="2"/>
      <c r="C27" s="2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N27" s="103"/>
      <c r="O27" s="102"/>
      <c r="P27" s="2"/>
      <c r="S27" s="74"/>
      <c r="T27" s="74"/>
      <c r="U27" s="74"/>
    </row>
    <row r="28" spans="19:20" ht="12.75">
      <c r="S28" s="74"/>
      <c r="T28" s="74"/>
    </row>
    <row r="29" spans="19:20" ht="12.75">
      <c r="S29" s="74"/>
      <c r="T29" s="74"/>
    </row>
    <row r="31" ht="12.75">
      <c r="T31" s="74"/>
    </row>
    <row r="32" ht="12.75">
      <c r="T32" s="74"/>
    </row>
    <row r="33" ht="12.75">
      <c r="S33" s="20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251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7.421875" style="0" customWidth="1"/>
    <col min="8" max="8" width="9.140625" style="0" hidden="1" customWidth="1"/>
    <col min="9" max="9" width="5.8515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9.28125" style="0" customWidth="1"/>
    <col min="20" max="20" width="24.00390625" style="0" hidden="1" customWidth="1"/>
    <col min="21" max="21" width="7.8515625" style="0" hidden="1" customWidth="1"/>
    <col min="22" max="22" width="13.28125" style="0" hidden="1" customWidth="1"/>
    <col min="23" max="23" width="13.00390625" style="0" hidden="1" customWidth="1"/>
  </cols>
  <sheetData>
    <row r="1" spans="11:18" ht="75.75" customHeight="1">
      <c r="K1" s="258" t="s">
        <v>76</v>
      </c>
      <c r="L1" s="258"/>
      <c r="M1" s="258"/>
      <c r="N1" s="258"/>
      <c r="O1" s="258"/>
      <c r="P1" s="258"/>
      <c r="Q1" s="258"/>
      <c r="R1" s="258"/>
    </row>
    <row r="2" spans="2:20" ht="18" customHeight="1" thickBot="1">
      <c r="B2" s="127"/>
      <c r="C2" s="127"/>
      <c r="D2" s="127"/>
      <c r="E2" s="127"/>
      <c r="F2" s="127"/>
      <c r="G2" s="127"/>
      <c r="H2" s="127"/>
      <c r="I2" s="127"/>
      <c r="J2" s="127"/>
      <c r="S2" s="128"/>
      <c r="T2" s="128"/>
    </row>
    <row r="3" spans="2:18" ht="17.25" customHeight="1" thickBot="1">
      <c r="B3" s="127"/>
      <c r="C3" s="129"/>
      <c r="D3" s="130"/>
      <c r="E3" s="130"/>
      <c r="F3" s="131" t="str">
        <f>AgeSexBreakdown!B8</f>
        <v>Addis Ababa</v>
      </c>
      <c r="G3" s="130"/>
      <c r="H3" s="130" t="b">
        <v>1</v>
      </c>
      <c r="I3" s="132" t="str">
        <f>AgeSexBreakdown!B8</f>
        <v>Addis Ababa</v>
      </c>
      <c r="J3" s="127"/>
      <c r="L3" s="133"/>
      <c r="M3" s="259" t="s">
        <v>77</v>
      </c>
      <c r="N3" s="259"/>
      <c r="O3" s="259"/>
      <c r="P3" s="259"/>
      <c r="Q3" s="260" t="s">
        <v>3</v>
      </c>
      <c r="R3" s="260"/>
    </row>
    <row r="4" spans="2:19" ht="18.75" customHeight="1" thickBot="1">
      <c r="B4" s="127"/>
      <c r="C4" s="134"/>
      <c r="D4" s="130"/>
      <c r="E4" s="4"/>
      <c r="F4" s="131" t="str">
        <f>AgeSexBreakdown!B9</f>
        <v>Mai-Aini</v>
      </c>
      <c r="G4" s="4"/>
      <c r="H4" s="4" t="b">
        <v>1</v>
      </c>
      <c r="I4" s="132" t="str">
        <f>AgeSexBreakdown!B9</f>
        <v>Mai-Aini</v>
      </c>
      <c r="J4" s="127"/>
      <c r="L4" s="135" t="s">
        <v>78</v>
      </c>
      <c r="M4" s="136" t="s">
        <v>79</v>
      </c>
      <c r="N4" s="137" t="s">
        <v>80</v>
      </c>
      <c r="O4" s="136" t="s">
        <v>81</v>
      </c>
      <c r="P4" s="137" t="s">
        <v>80</v>
      </c>
      <c r="Q4" s="138" t="s">
        <v>3</v>
      </c>
      <c r="R4" s="139" t="s">
        <v>80</v>
      </c>
      <c r="S4" s="128"/>
    </row>
    <row r="5" spans="2:23" ht="19.5" customHeight="1" thickBot="1">
      <c r="B5" s="127"/>
      <c r="C5" s="134"/>
      <c r="D5" s="130"/>
      <c r="E5" s="4"/>
      <c r="F5" s="131" t="str">
        <f>AgeSexBreakdown!B10</f>
        <v>Adi Harush</v>
      </c>
      <c r="G5" s="4"/>
      <c r="H5" s="4" t="b">
        <v>1</v>
      </c>
      <c r="I5" s="132" t="str">
        <f>AgeSexBreakdown!B10</f>
        <v>Adi Harush</v>
      </c>
      <c r="J5" s="127"/>
      <c r="L5" s="140" t="s">
        <v>82</v>
      </c>
      <c r="M5" s="141">
        <f>M21+M31+M41+M51+M61+M71+M81+M91+M101+M111+M121+M131+M141+M151+M161+M171</f>
        <v>5292</v>
      </c>
      <c r="N5" s="142">
        <f aca="true" t="shared" si="0" ref="N5:N10">M5/$Q$10</f>
        <v>0.06943788379782712</v>
      </c>
      <c r="O5" s="141">
        <f>O21+O31+O41+O61+O71+O81+O91+O101+O111+O121+O131+O51+O141+O151+O161+O171</f>
        <v>5129</v>
      </c>
      <c r="P5" s="142">
        <f aca="true" t="shared" si="1" ref="P5:P10">O5/$Q$10</f>
        <v>0.06729911300057734</v>
      </c>
      <c r="Q5" s="143">
        <f>M5+O5</f>
        <v>10421</v>
      </c>
      <c r="R5" s="144">
        <f aca="true" t="shared" si="2" ref="R5:R10">Q5/$Q$10</f>
        <v>0.13673699679840445</v>
      </c>
      <c r="S5" s="145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27"/>
      <c r="C6" s="134"/>
      <c r="D6" s="130"/>
      <c r="E6" s="4"/>
      <c r="F6" s="131" t="str">
        <f>AgeSexBreakdown!B11</f>
        <v>Shimelba</v>
      </c>
      <c r="G6" s="4"/>
      <c r="H6" s="4" t="b">
        <v>1</v>
      </c>
      <c r="I6" s="132" t="str">
        <f>AgeSexBreakdown!B11</f>
        <v>Shimelba</v>
      </c>
      <c r="J6" s="127"/>
      <c r="L6" s="146" t="s">
        <v>83</v>
      </c>
      <c r="M6" s="141">
        <f>M22+M32+M42+M52+M62+M72+M82+M92+M102+M112+M122+M132+M142+M152+M162+M172</f>
        <v>6486</v>
      </c>
      <c r="N6" s="142">
        <f t="shared" si="0"/>
        <v>0.0851047079200126</v>
      </c>
      <c r="O6" s="141">
        <f>O22+O32+O42+O62+O72+O82+O92+O102+O112+O122+O132+O52+O142+O152+O162+O172</f>
        <v>6139</v>
      </c>
      <c r="P6" s="142">
        <f t="shared" si="1"/>
        <v>0.08055161916758516</v>
      </c>
      <c r="Q6" s="143">
        <f>M6+O6</f>
        <v>12625</v>
      </c>
      <c r="R6" s="144">
        <f t="shared" si="2"/>
        <v>0.16565632708759775</v>
      </c>
      <c r="S6" s="147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27"/>
      <c r="C7" s="134"/>
      <c r="D7" s="130"/>
      <c r="E7" s="4"/>
      <c r="F7" s="131" t="str">
        <f>AgeSexBreakdown!B12</f>
        <v>ERT-Afar</v>
      </c>
      <c r="G7" s="4"/>
      <c r="H7" s="4" t="b">
        <v>1</v>
      </c>
      <c r="I7" s="132" t="str">
        <f>AgeSexBreakdown!B12</f>
        <v>ERT-Afar</v>
      </c>
      <c r="J7" s="127"/>
      <c r="L7" s="148" t="s">
        <v>84</v>
      </c>
      <c r="M7" s="141">
        <f>M23+M33+M43+M53+M63+M73+M83+M93+M103+M113+M123+M133+M143+M153+M163+M173</f>
        <v>5141</v>
      </c>
      <c r="N7" s="142">
        <f t="shared" si="0"/>
        <v>0.06745656851939327</v>
      </c>
      <c r="O7" s="141">
        <f>O23+O33+O43+O63+O73+O83+O93+O103+O113+O123+O133+O53+O143+O153+O163+O173</f>
        <v>3726</v>
      </c>
      <c r="P7" s="142">
        <f t="shared" si="1"/>
        <v>0.048889938592347665</v>
      </c>
      <c r="Q7" s="143">
        <f>M7+O7</f>
        <v>8867</v>
      </c>
      <c r="R7" s="144">
        <f t="shared" si="2"/>
        <v>0.11634650711174094</v>
      </c>
      <c r="S7" s="147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27"/>
      <c r="C8" s="134"/>
      <c r="D8" s="130"/>
      <c r="E8" s="4"/>
      <c r="F8" s="131" t="str">
        <f>AgeSexBreakdown!B13</f>
        <v>Fugnido</v>
      </c>
      <c r="G8" s="4"/>
      <c r="H8" s="4" t="b">
        <v>1</v>
      </c>
      <c r="I8" s="132" t="str">
        <f>AgeSexBreakdown!B13</f>
        <v>Fugnido</v>
      </c>
      <c r="J8" s="127"/>
      <c r="L8" s="140" t="s">
        <v>85</v>
      </c>
      <c r="M8" s="141">
        <f>M24+M34+M44+M54+M64+M74+M84+M94+M104+M114+M124+M134+M144+M154+M164+M174</f>
        <v>27404</v>
      </c>
      <c r="N8" s="142">
        <f t="shared" si="0"/>
        <v>0.35957591980265574</v>
      </c>
      <c r="O8" s="141">
        <f>O24+O34+O44+O64+O74+O84+O94+O104+O114+O124+O54+O134+O144+O154+O164+O174</f>
        <v>15536</v>
      </c>
      <c r="P8" s="142">
        <f t="shared" si="1"/>
        <v>0.20385241169369653</v>
      </c>
      <c r="Q8" s="143">
        <f>M8+O8</f>
        <v>42940</v>
      </c>
      <c r="R8" s="144">
        <f t="shared" si="2"/>
        <v>0.5634283314963523</v>
      </c>
      <c r="S8" s="147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27"/>
      <c r="C9" s="134"/>
      <c r="D9" s="130"/>
      <c r="E9" s="4"/>
      <c r="F9" s="131" t="str">
        <f>AgeSexBreakdown!B14</f>
        <v>Sherkole</v>
      </c>
      <c r="G9" s="4"/>
      <c r="H9" s="4" t="b">
        <v>0</v>
      </c>
      <c r="I9" s="132" t="str">
        <f>AgeSexBreakdown!B14</f>
        <v>Sherkole</v>
      </c>
      <c r="J9" s="127"/>
      <c r="L9" s="140" t="s">
        <v>86</v>
      </c>
      <c r="M9" s="141">
        <f>M25+M35+M45+M55+M65+M75+M85+M95+M105+M115+M125+M135+M145+M155+M165+M175</f>
        <v>737</v>
      </c>
      <c r="N9" s="142">
        <f t="shared" si="0"/>
        <v>0.009670393113945311</v>
      </c>
      <c r="O9" s="141">
        <f>O25+O35+O45+O65+O75+O85+O95+O105+O115+O125+O135+O55+O145+O155+O165+O175</f>
        <v>622</v>
      </c>
      <c r="P9" s="142">
        <f t="shared" si="1"/>
        <v>0.008161444391959271</v>
      </c>
      <c r="Q9" s="143">
        <f>M9+O9</f>
        <v>1359</v>
      </c>
      <c r="R9" s="144">
        <f t="shared" si="2"/>
        <v>0.017831837505904582</v>
      </c>
      <c r="S9" s="147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27"/>
      <c r="C10" s="134"/>
      <c r="D10" s="130"/>
      <c r="E10" s="4"/>
      <c r="F10" s="131" t="str">
        <f>AgeSexBreakdown!B15</f>
        <v>KEN-Borena</v>
      </c>
      <c r="G10" s="4"/>
      <c r="H10" s="4" t="b">
        <v>0</v>
      </c>
      <c r="I10" s="132" t="str">
        <f>AgeSexBreakdown!B15</f>
        <v>KEN-Borena</v>
      </c>
      <c r="J10" s="127"/>
      <c r="L10" s="149" t="s">
        <v>3</v>
      </c>
      <c r="M10" s="150">
        <f>SUM(M5:M9)</f>
        <v>45060</v>
      </c>
      <c r="N10" s="151">
        <f t="shared" si="0"/>
        <v>0.591245473153834</v>
      </c>
      <c r="O10" s="150">
        <f>SUM(O5:O9)</f>
        <v>31152</v>
      </c>
      <c r="P10" s="151">
        <f t="shared" si="1"/>
        <v>0.408754526846166</v>
      </c>
      <c r="Q10" s="150">
        <f>SUM(Q5:Q9)</f>
        <v>76212</v>
      </c>
      <c r="R10" s="151">
        <f t="shared" si="2"/>
        <v>1</v>
      </c>
      <c r="S10" s="147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27"/>
      <c r="C11" s="134"/>
      <c r="D11" s="130"/>
      <c r="E11" s="4"/>
      <c r="F11" s="131" t="str">
        <f>AgeSexBreakdown!B16</f>
        <v>Aw-barre</v>
      </c>
      <c r="G11" s="4"/>
      <c r="H11" s="4" t="b">
        <v>0</v>
      </c>
      <c r="I11" s="132" t="str">
        <f>AgeSexBreakdown!B16</f>
        <v>Aw-barre</v>
      </c>
      <c r="J11" s="127"/>
      <c r="L11" s="267" t="s">
        <v>87</v>
      </c>
      <c r="M11" s="261" t="str">
        <f>CONCATENATE(V5," ",V6," ",V7," ",V8," ",V9," ",V10," ",V11," ",V12," ",V13," ",V14," ",V15," ",V16," ",V17," ",V18," ",V19)</f>
        <v>Addis Ababa Mai-Aini Adi Harush Shimelba ERT-Afar Fugnido                  </v>
      </c>
      <c r="N11" s="261"/>
      <c r="O11" s="261"/>
      <c r="P11" s="261"/>
      <c r="Q11" s="261"/>
      <c r="R11" s="262"/>
      <c r="S11" s="152"/>
      <c r="V11" t="str">
        <f t="shared" si="3"/>
        <v> </v>
      </c>
      <c r="W11" t="str">
        <f>IF(H9=TRUE,"Eritrean"," ")</f>
        <v> </v>
      </c>
    </row>
    <row r="12" spans="2:23" ht="16.5" customHeight="1">
      <c r="B12" s="127"/>
      <c r="C12" s="134"/>
      <c r="D12" s="130"/>
      <c r="E12" s="4"/>
      <c r="F12" s="131" t="str">
        <f>AgeSexBreakdown!B17</f>
        <v>Kebribeyah</v>
      </c>
      <c r="G12" s="4"/>
      <c r="H12" s="4" t="b">
        <v>0</v>
      </c>
      <c r="I12" s="132" t="str">
        <f>AgeSexBreakdown!B17</f>
        <v>Kebribeyah</v>
      </c>
      <c r="J12" s="127"/>
      <c r="L12" s="268"/>
      <c r="M12" s="263"/>
      <c r="N12" s="263"/>
      <c r="O12" s="263"/>
      <c r="P12" s="263"/>
      <c r="Q12" s="263"/>
      <c r="R12" s="264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27"/>
      <c r="C13" s="134"/>
      <c r="D13" s="130"/>
      <c r="E13" s="4"/>
      <c r="F13" s="131" t="str">
        <f>AgeSexBreakdown!B18</f>
        <v>Sheder</v>
      </c>
      <c r="G13" s="4"/>
      <c r="H13" s="4" t="b">
        <v>0</v>
      </c>
      <c r="I13" s="132" t="str">
        <f>AgeSexBreakdown!B18</f>
        <v>Sheder</v>
      </c>
      <c r="J13" s="127"/>
      <c r="L13" s="269"/>
      <c r="M13" s="265"/>
      <c r="N13" s="265"/>
      <c r="O13" s="265"/>
      <c r="P13" s="265"/>
      <c r="Q13" s="265"/>
      <c r="R13" s="266"/>
      <c r="S13" s="128"/>
      <c r="V13" t="str">
        <f t="shared" si="3"/>
        <v> </v>
      </c>
      <c r="W13" t="str">
        <f>IF(H11=TRUE,"Sudanese"," ")</f>
        <v> </v>
      </c>
    </row>
    <row r="14" spans="2:23" ht="15" customHeight="1">
      <c r="B14" s="127"/>
      <c r="C14" s="134"/>
      <c r="D14" s="4"/>
      <c r="E14" s="4"/>
      <c r="F14" s="131" t="str">
        <f>AgeSexBreakdown!B19</f>
        <v>Bokolmanyo</v>
      </c>
      <c r="G14" s="4"/>
      <c r="H14" s="4" t="b">
        <v>0</v>
      </c>
      <c r="I14" s="132" t="str">
        <f>AgeSexBreakdown!B19</f>
        <v>Bokolmanyo</v>
      </c>
      <c r="J14" s="127"/>
      <c r="V14" t="str">
        <f t="shared" si="3"/>
        <v> </v>
      </c>
      <c r="W14" t="str">
        <f>IF(H12=TRUE,"Sudanese"," ")</f>
        <v> </v>
      </c>
    </row>
    <row r="15" spans="2:22" ht="20.25" customHeight="1">
      <c r="B15" s="127"/>
      <c r="C15" s="134"/>
      <c r="D15" s="4"/>
      <c r="E15" s="4"/>
      <c r="F15" s="131" t="str">
        <f>AgeSexBreakdown!B20</f>
        <v>Melkadida   </v>
      </c>
      <c r="G15" s="4"/>
      <c r="H15" s="4" t="b">
        <v>0</v>
      </c>
      <c r="I15" s="132" t="str">
        <f>AgeSexBreakdown!B20</f>
        <v>Melkadida   </v>
      </c>
      <c r="J15" s="127"/>
      <c r="S15" s="128"/>
      <c r="V15" t="str">
        <f t="shared" si="3"/>
        <v> </v>
      </c>
    </row>
    <row r="16" spans="2:24" ht="19.5" customHeight="1" hidden="1">
      <c r="B16" s="127"/>
      <c r="C16" s="134"/>
      <c r="D16" s="4"/>
      <c r="E16" s="4"/>
      <c r="F16" s="4" t="str">
        <f>AgeSexBreakdown!B23</f>
        <v>Dolo Ado transit and reception  centre</v>
      </c>
      <c r="G16" s="4"/>
      <c r="H16" s="4" t="b">
        <v>0</v>
      </c>
      <c r="I16" s="153" t="str">
        <f>AgeSexBreakdown!B23</f>
        <v>Dolo Ado transit and reception  centre</v>
      </c>
      <c r="J16" s="127"/>
      <c r="S16" s="145"/>
      <c r="T16" s="145"/>
      <c r="V16" t="str">
        <f t="shared" si="3"/>
        <v> </v>
      </c>
      <c r="X16" s="186"/>
    </row>
    <row r="17" spans="2:22" ht="19.5" customHeight="1">
      <c r="B17" s="127"/>
      <c r="C17" s="134"/>
      <c r="D17" s="4"/>
      <c r="E17" s="4"/>
      <c r="F17" s="4" t="str">
        <f>AgeSexBreakdown!B21</f>
        <v>Kobe</v>
      </c>
      <c r="G17" s="4"/>
      <c r="H17" s="4" t="b">
        <v>0</v>
      </c>
      <c r="I17" s="153" t="str">
        <f>AgeSexBreakdown!B21</f>
        <v>Kobe</v>
      </c>
      <c r="J17" s="127"/>
      <c r="S17" s="147"/>
      <c r="T17" s="147"/>
      <c r="V17" t="str">
        <f t="shared" si="3"/>
        <v> </v>
      </c>
    </row>
    <row r="18" spans="2:22" ht="15" customHeight="1" thickBot="1">
      <c r="B18" s="127"/>
      <c r="C18" s="154"/>
      <c r="D18" s="155"/>
      <c r="E18" s="155"/>
      <c r="F18" s="201" t="str">
        <f>AgeSexBreakdown!B22</f>
        <v>Hilaweyn</v>
      </c>
      <c r="G18" s="155"/>
      <c r="H18" s="155" t="b">
        <v>0</v>
      </c>
      <c r="I18" s="156" t="str">
        <f>AgeSexBreakdown!B22</f>
        <v>Hilaweyn</v>
      </c>
      <c r="J18" s="127"/>
      <c r="S18" s="147"/>
      <c r="T18" s="147"/>
      <c r="V18" t="str">
        <f t="shared" si="3"/>
        <v> </v>
      </c>
    </row>
    <row r="19" spans="2:22" ht="1.5" customHeight="1" hidden="1" thickTop="1">
      <c r="B19" s="127"/>
      <c r="C19" s="127"/>
      <c r="D19" s="127"/>
      <c r="E19" s="127"/>
      <c r="F19" s="127"/>
      <c r="G19" s="127"/>
      <c r="H19" s="127"/>
      <c r="I19" s="127"/>
      <c r="J19" s="127"/>
      <c r="L19" s="157" t="s">
        <v>88</v>
      </c>
      <c r="M19" s="158"/>
      <c r="N19" s="157"/>
      <c r="O19" s="159"/>
      <c r="P19" s="159"/>
      <c r="Q19" s="159"/>
      <c r="R19" s="158"/>
      <c r="S19" s="147"/>
      <c r="T19" s="147"/>
      <c r="V19" t="str">
        <f t="shared" si="3"/>
        <v> </v>
      </c>
    </row>
    <row r="20" spans="12:22" ht="19.5" customHeight="1" hidden="1">
      <c r="L20" s="140" t="s">
        <v>78</v>
      </c>
      <c r="M20" s="160" t="s">
        <v>79</v>
      </c>
      <c r="N20" s="161" t="s">
        <v>89</v>
      </c>
      <c r="O20" s="160" t="s">
        <v>81</v>
      </c>
      <c r="P20" s="161" t="s">
        <v>89</v>
      </c>
      <c r="Q20" s="161" t="s">
        <v>3</v>
      </c>
      <c r="R20" s="161" t="s">
        <v>89</v>
      </c>
      <c r="S20" s="147"/>
      <c r="T20" s="147"/>
      <c r="V20" t="str">
        <f t="shared" si="3"/>
        <v> </v>
      </c>
    </row>
    <row r="21" spans="12:20" ht="19.5" customHeight="1" hidden="1">
      <c r="L21" s="140" t="s">
        <v>82</v>
      </c>
      <c r="M21" s="162">
        <f>IF($H$3=TRUE,AgeSexBreakdown!E8)</f>
        <v>125</v>
      </c>
      <c r="N21" s="163">
        <f aca="true" t="shared" si="4" ref="N21:N26">M21/$Q$26</f>
        <v>0.048828125</v>
      </c>
      <c r="O21" s="162">
        <f>IF($H$3=TRUE,AgeSexBreakdown!D8)</f>
        <v>138</v>
      </c>
      <c r="P21" s="163">
        <f aca="true" t="shared" si="5" ref="P21:P26">O21/$Q$26</f>
        <v>0.05390625</v>
      </c>
      <c r="Q21" s="162">
        <f>M21+O21</f>
        <v>263</v>
      </c>
      <c r="R21" s="163">
        <f>Q21/$Q$26</f>
        <v>0.102734375</v>
      </c>
      <c r="S21" s="147"/>
      <c r="T21" s="147"/>
    </row>
    <row r="22" spans="12:20" ht="19.5" customHeight="1" hidden="1">
      <c r="L22" s="146" t="s">
        <v>90</v>
      </c>
      <c r="M22" s="162">
        <f>IF($H$3=TRUE,AgeSexBreakdown!G8)</f>
        <v>206</v>
      </c>
      <c r="N22" s="163">
        <f t="shared" si="4"/>
        <v>0.08046875</v>
      </c>
      <c r="O22" s="162">
        <f>IF($H$3=TRUE,AgeSexBreakdown!F8)</f>
        <v>189</v>
      </c>
      <c r="P22" s="163">
        <f t="shared" si="5"/>
        <v>0.073828125</v>
      </c>
      <c r="Q22" s="162">
        <f>M22+O22</f>
        <v>395</v>
      </c>
      <c r="R22" s="163">
        <f>Q22/$Q$26</f>
        <v>0.154296875</v>
      </c>
      <c r="S22" s="147"/>
      <c r="T22" s="147"/>
    </row>
    <row r="23" spans="12:20" ht="24" customHeight="1" hidden="1">
      <c r="L23" s="148" t="s">
        <v>84</v>
      </c>
      <c r="M23" s="162">
        <f>IF($H$3=TRUE,AgeSexBreakdown!I8)</f>
        <v>138</v>
      </c>
      <c r="N23" s="163">
        <f t="shared" si="4"/>
        <v>0.05390625</v>
      </c>
      <c r="O23" s="162">
        <f>IF($H$3=TRUE,AgeSexBreakdown!H8)</f>
        <v>133</v>
      </c>
      <c r="P23" s="163">
        <f t="shared" si="5"/>
        <v>0.051953125</v>
      </c>
      <c r="Q23" s="162">
        <f>M23+O23</f>
        <v>271</v>
      </c>
      <c r="R23" s="163">
        <f>Q23/$Q$26</f>
        <v>0.105859375</v>
      </c>
      <c r="S23" s="128"/>
      <c r="T23" s="128"/>
    </row>
    <row r="24" spans="12:18" ht="15.75" customHeight="1" hidden="1">
      <c r="L24" s="140" t="s">
        <v>85</v>
      </c>
      <c r="M24" s="162">
        <f>IF($H$3=TRUE,AgeSexBreakdown!K8)</f>
        <v>984</v>
      </c>
      <c r="N24" s="163">
        <f t="shared" si="4"/>
        <v>0.384375</v>
      </c>
      <c r="O24" s="162">
        <f>IF($H$3=TRUE,AgeSexBreakdown!J8)</f>
        <v>570</v>
      </c>
      <c r="P24" s="163">
        <f t="shared" si="5"/>
        <v>0.22265625</v>
      </c>
      <c r="Q24" s="162">
        <f>M24+O24</f>
        <v>1554</v>
      </c>
      <c r="R24" s="163">
        <f>Q24/$Q$26</f>
        <v>0.60703125</v>
      </c>
    </row>
    <row r="25" spans="12:18" ht="15.75" customHeight="1" hidden="1">
      <c r="L25" s="140" t="s">
        <v>86</v>
      </c>
      <c r="M25" s="162">
        <f>IF($H$3=TRUE,AgeSexBreakdown!M8)</f>
        <v>56</v>
      </c>
      <c r="N25" s="163">
        <f t="shared" si="4"/>
        <v>0.021875</v>
      </c>
      <c r="O25" s="162">
        <f>IF($H$3=TRUE,AgeSexBreakdown!L8)</f>
        <v>21</v>
      </c>
      <c r="P25" s="163">
        <f t="shared" si="5"/>
        <v>0.008203125</v>
      </c>
      <c r="Q25" s="162">
        <f>M25+O25</f>
        <v>77</v>
      </c>
      <c r="R25" s="163"/>
    </row>
    <row r="26" spans="12:18" ht="15.75" customHeight="1" hidden="1">
      <c r="L26" s="140" t="s">
        <v>3</v>
      </c>
      <c r="M26" s="162">
        <f>SUM(M21:M25)</f>
        <v>1509</v>
      </c>
      <c r="N26" s="163">
        <f t="shared" si="4"/>
        <v>0.589453125</v>
      </c>
      <c r="O26" s="162">
        <f>SUM(O21:O25)</f>
        <v>1051</v>
      </c>
      <c r="P26" s="163">
        <f t="shared" si="5"/>
        <v>0.410546875</v>
      </c>
      <c r="Q26" s="162">
        <f>SUM(Q21:Q25)</f>
        <v>2560</v>
      </c>
      <c r="R26" s="163">
        <f>Q26/$Q$26</f>
        <v>1</v>
      </c>
    </row>
    <row r="27" spans="12:18" ht="15.75" customHeight="1" hidden="1">
      <c r="L27" s="164" t="s">
        <v>87</v>
      </c>
      <c r="M27" s="165" t="str">
        <f>I3</f>
        <v>Addis Ababa</v>
      </c>
      <c r="N27" s="166"/>
      <c r="O27" s="166"/>
      <c r="P27" s="166"/>
      <c r="Q27" s="166"/>
      <c r="R27" s="167"/>
    </row>
    <row r="28" ht="15.75" customHeight="1" hidden="1"/>
    <row r="29" spans="12:18" ht="15.75" customHeight="1" hidden="1">
      <c r="L29" s="157" t="s">
        <v>88</v>
      </c>
      <c r="M29" s="158"/>
      <c r="N29" s="157"/>
      <c r="O29" s="159"/>
      <c r="P29" s="159"/>
      <c r="Q29" s="159"/>
      <c r="R29" s="158"/>
    </row>
    <row r="30" spans="12:18" ht="15.75" customHeight="1" hidden="1">
      <c r="L30" s="140" t="s">
        <v>78</v>
      </c>
      <c r="M30" s="160" t="s">
        <v>79</v>
      </c>
      <c r="N30" s="161" t="s">
        <v>89</v>
      </c>
      <c r="O30" s="160" t="s">
        <v>81</v>
      </c>
      <c r="P30" s="161" t="s">
        <v>89</v>
      </c>
      <c r="Q30" s="161" t="s">
        <v>3</v>
      </c>
      <c r="R30" s="161" t="s">
        <v>89</v>
      </c>
    </row>
    <row r="31" spans="12:20" ht="15.75" customHeight="1" hidden="1">
      <c r="L31" s="140" t="s">
        <v>82</v>
      </c>
      <c r="M31" s="162">
        <f>IF($H$4=TRUE,AgeSexBreakdown!E9)</f>
        <v>496</v>
      </c>
      <c r="N31" s="163">
        <f aca="true" t="shared" si="6" ref="N31:N36">M31/$Q$36</f>
        <v>0.03511753044463325</v>
      </c>
      <c r="O31" s="162">
        <f>IF($H$4=TRUE,AgeSexBreakdown!D9)</f>
        <v>440</v>
      </c>
      <c r="P31" s="163">
        <f aca="true" t="shared" si="7" ref="P31:P36">O31/$Q$36</f>
        <v>0.03115264797507788</v>
      </c>
      <c r="Q31" s="162">
        <f>M31+O31</f>
        <v>936</v>
      </c>
      <c r="R31" s="163">
        <f aca="true" t="shared" si="8" ref="R31:R36">Q31/$Q$36</f>
        <v>0.06627017841971113</v>
      </c>
      <c r="S31" s="168"/>
      <c r="T31" s="168"/>
    </row>
    <row r="32" spans="12:20" ht="15.75" customHeight="1" hidden="1">
      <c r="L32" s="146" t="s">
        <v>90</v>
      </c>
      <c r="M32" s="162">
        <f>IF($H$4=TRUE,AgeSexBreakdown!G9)</f>
        <v>408</v>
      </c>
      <c r="N32" s="163">
        <f t="shared" si="6"/>
        <v>0.02888700084961767</v>
      </c>
      <c r="O32" s="162">
        <f>IF($H$4=TRUE,AgeSexBreakdown!F9)</f>
        <v>396</v>
      </c>
      <c r="P32" s="163">
        <f t="shared" si="7"/>
        <v>0.028037383177570093</v>
      </c>
      <c r="Q32" s="162">
        <f>M32+O32</f>
        <v>804</v>
      </c>
      <c r="R32" s="163">
        <f t="shared" si="8"/>
        <v>0.05692438402718777</v>
      </c>
      <c r="S32" s="145"/>
      <c r="T32" s="145"/>
    </row>
    <row r="33" spans="12:20" ht="11.25" customHeight="1" hidden="1">
      <c r="L33" s="148" t="s">
        <v>84</v>
      </c>
      <c r="M33" s="162">
        <f>IF($H$4=TRUE,AgeSexBreakdown!I9)</f>
        <v>1463</v>
      </c>
      <c r="N33" s="163">
        <f t="shared" si="6"/>
        <v>0.10358255451713395</v>
      </c>
      <c r="O33" s="162">
        <f>IF($H$4=TRUE,AgeSexBreakdown!H9)</f>
        <v>399</v>
      </c>
      <c r="P33" s="163">
        <f t="shared" si="7"/>
        <v>0.02824978759558199</v>
      </c>
      <c r="Q33" s="162">
        <f>M33+O33</f>
        <v>1862</v>
      </c>
      <c r="R33" s="163">
        <f t="shared" si="8"/>
        <v>0.13183234211271594</v>
      </c>
      <c r="S33" s="147"/>
      <c r="T33" s="147"/>
    </row>
    <row r="34" spans="12:20" ht="15.75" customHeight="1" hidden="1">
      <c r="L34" s="140" t="s">
        <v>85</v>
      </c>
      <c r="M34" s="162">
        <f>IF($H$4=TRUE,AgeSexBreakdown!K9)</f>
        <v>6888</v>
      </c>
      <c r="N34" s="163">
        <f t="shared" si="6"/>
        <v>0.4876805437553101</v>
      </c>
      <c r="O34" s="162">
        <f>IF($H$4=TRUE,AgeSexBreakdown!J9)</f>
        <v>3535</v>
      </c>
      <c r="P34" s="163">
        <f t="shared" si="7"/>
        <v>0.25028320589068254</v>
      </c>
      <c r="Q34" s="162">
        <f>M34+O34</f>
        <v>10423</v>
      </c>
      <c r="R34" s="163">
        <f t="shared" si="8"/>
        <v>0.7379637496459927</v>
      </c>
      <c r="S34" s="147"/>
      <c r="T34" s="147"/>
    </row>
    <row r="35" spans="12:20" ht="15.75" hidden="1">
      <c r="L35" s="140" t="s">
        <v>86</v>
      </c>
      <c r="M35" s="162">
        <f>IF($H$4=TRUE,AgeSexBreakdown!M9)</f>
        <v>53</v>
      </c>
      <c r="N35" s="163">
        <f t="shared" si="6"/>
        <v>0.0037524780515434722</v>
      </c>
      <c r="O35" s="162">
        <f>IF($H$4=TRUE,AgeSexBreakdown!L9)</f>
        <v>46</v>
      </c>
      <c r="P35" s="163">
        <f t="shared" si="7"/>
        <v>0.0032568677428490515</v>
      </c>
      <c r="Q35" s="162">
        <f>M35+O35</f>
        <v>99</v>
      </c>
      <c r="R35" s="163">
        <f t="shared" si="8"/>
        <v>0.007009345794392523</v>
      </c>
      <c r="S35" s="147"/>
      <c r="T35" s="147"/>
    </row>
    <row r="36" spans="12:20" ht="15.75" hidden="1">
      <c r="L36" s="140" t="s">
        <v>3</v>
      </c>
      <c r="M36" s="162">
        <f>SUM(M31:M35)</f>
        <v>9308</v>
      </c>
      <c r="N36" s="163">
        <f t="shared" si="6"/>
        <v>0.6590201076182385</v>
      </c>
      <c r="O36" s="162">
        <f>SUM(O31:O35)</f>
        <v>4816</v>
      </c>
      <c r="P36" s="163">
        <f t="shared" si="7"/>
        <v>0.3409798923817615</v>
      </c>
      <c r="Q36" s="162">
        <f>SUM(Q31:Q35)</f>
        <v>14124</v>
      </c>
      <c r="R36" s="163">
        <f t="shared" si="8"/>
        <v>1</v>
      </c>
      <c r="S36" s="147"/>
      <c r="T36" s="147"/>
    </row>
    <row r="37" spans="12:20" ht="15.75" hidden="1">
      <c r="L37" s="164" t="s">
        <v>87</v>
      </c>
      <c r="M37" s="165" t="str">
        <f>I4</f>
        <v>Mai-Aini</v>
      </c>
      <c r="N37" s="166"/>
      <c r="O37" s="166"/>
      <c r="P37" s="166"/>
      <c r="Q37" s="166"/>
      <c r="R37" s="167"/>
      <c r="S37" s="147"/>
      <c r="T37" s="147"/>
    </row>
    <row r="38" spans="19:20" ht="15.75" hidden="1">
      <c r="S38" s="147"/>
      <c r="T38" s="147"/>
    </row>
    <row r="39" spans="12:20" ht="12.75" hidden="1">
      <c r="L39" s="157" t="s">
        <v>88</v>
      </c>
      <c r="M39" s="158"/>
      <c r="N39" s="157"/>
      <c r="O39" s="159"/>
      <c r="P39" s="159"/>
      <c r="Q39" s="159"/>
      <c r="R39" s="158"/>
      <c r="S39" s="152"/>
      <c r="T39" s="152"/>
    </row>
    <row r="40" spans="12:18" ht="15.75" hidden="1">
      <c r="L40" s="140" t="s">
        <v>78</v>
      </c>
      <c r="M40" s="160" t="s">
        <v>79</v>
      </c>
      <c r="N40" s="161" t="s">
        <v>89</v>
      </c>
      <c r="O40" s="160" t="s">
        <v>81</v>
      </c>
      <c r="P40" s="161" t="s">
        <v>89</v>
      </c>
      <c r="Q40" s="161" t="s">
        <v>3</v>
      </c>
      <c r="R40" s="161" t="s">
        <v>89</v>
      </c>
    </row>
    <row r="41" spans="12:20" ht="15.75" customHeight="1" hidden="1">
      <c r="L41" s="140" t="s">
        <v>82</v>
      </c>
      <c r="M41" s="162">
        <f>IF($H$5=TRUE,AgeSexBreakdown!E10)</f>
        <v>316</v>
      </c>
      <c r="N41" s="163">
        <f aca="true" t="shared" si="9" ref="N41:N46">M41/$Q$46</f>
        <v>0.02356801909307876</v>
      </c>
      <c r="O41" s="162">
        <f>IF($H$5=TRUE,AgeSexBreakdown!D10)</f>
        <v>295</v>
      </c>
      <c r="P41" s="163">
        <f aca="true" t="shared" si="10" ref="P41:P46">O41/$Q$46</f>
        <v>0.02200178997613365</v>
      </c>
      <c r="Q41" s="162">
        <f>M41+O41</f>
        <v>611</v>
      </c>
      <c r="R41" s="163">
        <f aca="true" t="shared" si="11" ref="R41:R46">Q41/$Q$46</f>
        <v>0.04556980906921241</v>
      </c>
      <c r="S41" s="168"/>
      <c r="T41" s="168"/>
    </row>
    <row r="42" spans="12:20" ht="15.75" hidden="1">
      <c r="L42" s="146" t="s">
        <v>90</v>
      </c>
      <c r="M42" s="162">
        <f>IF($H$5=TRUE,AgeSexBreakdown!G10)</f>
        <v>462</v>
      </c>
      <c r="N42" s="163">
        <f t="shared" si="9"/>
        <v>0.03445704057279236</v>
      </c>
      <c r="O42" s="162">
        <f>IF($H$5=TRUE,AgeSexBreakdown!F10)</f>
        <v>451</v>
      </c>
      <c r="P42" s="163">
        <f t="shared" si="10"/>
        <v>0.033636634844868736</v>
      </c>
      <c r="Q42" s="162">
        <f>M42+O42</f>
        <v>913</v>
      </c>
      <c r="R42" s="163">
        <f t="shared" si="11"/>
        <v>0.06809367541766109</v>
      </c>
      <c r="S42" s="145"/>
      <c r="T42" s="145"/>
    </row>
    <row r="43" spans="12:20" ht="15.75" hidden="1">
      <c r="L43" s="148" t="s">
        <v>84</v>
      </c>
      <c r="M43" s="162">
        <f>IF($H$5=TRUE,AgeSexBreakdown!I10)</f>
        <v>215</v>
      </c>
      <c r="N43" s="163">
        <f t="shared" si="9"/>
        <v>0.016035202863961814</v>
      </c>
      <c r="O43" s="162">
        <f>IF($H$5=TRUE,AgeSexBreakdown!H10)</f>
        <v>186</v>
      </c>
      <c r="P43" s="163">
        <f t="shared" si="10"/>
        <v>0.013872315035799523</v>
      </c>
      <c r="Q43" s="162">
        <f>M43+O43</f>
        <v>401</v>
      </c>
      <c r="R43" s="163">
        <f t="shared" si="11"/>
        <v>0.029907517899761336</v>
      </c>
      <c r="S43" s="147"/>
      <c r="T43" s="147"/>
    </row>
    <row r="44" spans="12:20" ht="15.75" hidden="1">
      <c r="L44" s="140" t="s">
        <v>85</v>
      </c>
      <c r="M44" s="162">
        <f>IF($H$5=TRUE,AgeSexBreakdown!K10)</f>
        <v>9758</v>
      </c>
      <c r="N44" s="163">
        <f t="shared" si="9"/>
        <v>0.7277744630071599</v>
      </c>
      <c r="O44" s="162">
        <f>IF($H$5=TRUE,AgeSexBreakdown!J10)</f>
        <v>1634</v>
      </c>
      <c r="P44" s="163">
        <f t="shared" si="10"/>
        <v>0.12186754176610978</v>
      </c>
      <c r="Q44" s="162">
        <f>M44+O44</f>
        <v>11392</v>
      </c>
      <c r="R44" s="163">
        <f t="shared" si="11"/>
        <v>0.8496420047732697</v>
      </c>
      <c r="S44" s="147"/>
      <c r="T44" s="147"/>
    </row>
    <row r="45" spans="12:20" ht="15.75" hidden="1">
      <c r="L45" s="140" t="s">
        <v>86</v>
      </c>
      <c r="M45" s="162">
        <f>IF($H$5=TRUE,AgeSexBreakdown!M10)</f>
        <v>78</v>
      </c>
      <c r="N45" s="163">
        <f t="shared" si="9"/>
        <v>0.005817422434367542</v>
      </c>
      <c r="O45" s="162">
        <f>IF($H$5=TRUE,AgeSexBreakdown!L10)</f>
        <v>13</v>
      </c>
      <c r="P45" s="163">
        <f t="shared" si="10"/>
        <v>0.0009695704057279236</v>
      </c>
      <c r="Q45" s="162">
        <f>M45+O45</f>
        <v>91</v>
      </c>
      <c r="R45" s="163">
        <f t="shared" si="11"/>
        <v>0.006786992840095466</v>
      </c>
      <c r="S45" s="147"/>
      <c r="T45" s="147"/>
    </row>
    <row r="46" spans="12:20" ht="15.75" hidden="1">
      <c r="L46" s="140" t="s">
        <v>3</v>
      </c>
      <c r="M46" s="162">
        <f>IF($H$5=TRUE,AgeSexBreakdown!O10)</f>
        <v>10829</v>
      </c>
      <c r="N46" s="163">
        <f t="shared" si="9"/>
        <v>0.8076521479713604</v>
      </c>
      <c r="O46" s="162">
        <f>IF($H$5=TRUE,AgeSexBreakdown!N10)</f>
        <v>2579</v>
      </c>
      <c r="P46" s="163">
        <f t="shared" si="10"/>
        <v>0.1923478520286396</v>
      </c>
      <c r="Q46" s="162">
        <f>SUM(Q41:Q45)</f>
        <v>13408</v>
      </c>
      <c r="R46" s="163">
        <f t="shared" si="11"/>
        <v>1</v>
      </c>
      <c r="S46" s="147"/>
      <c r="T46" s="147"/>
    </row>
    <row r="47" spans="12:20" ht="15.75" hidden="1">
      <c r="L47" s="164" t="s">
        <v>87</v>
      </c>
      <c r="M47" s="165" t="s">
        <v>74</v>
      </c>
      <c r="N47" s="166"/>
      <c r="O47" s="166"/>
      <c r="P47" s="166"/>
      <c r="Q47" s="166"/>
      <c r="R47" s="167"/>
      <c r="S47" s="147"/>
      <c r="T47" s="147"/>
    </row>
    <row r="48" spans="19:20" ht="15.75" hidden="1">
      <c r="S48" s="147"/>
      <c r="T48" s="147"/>
    </row>
    <row r="49" spans="12:20" ht="12.75" hidden="1">
      <c r="L49" s="157" t="s">
        <v>88</v>
      </c>
      <c r="M49" s="158"/>
      <c r="N49" s="157"/>
      <c r="O49" s="159"/>
      <c r="P49" s="159"/>
      <c r="Q49" s="159"/>
      <c r="R49" s="158"/>
      <c r="S49" s="152"/>
      <c r="T49" s="152"/>
    </row>
    <row r="50" spans="12:18" ht="15.75" hidden="1">
      <c r="L50" s="140" t="s">
        <v>78</v>
      </c>
      <c r="M50" s="160" t="s">
        <v>79</v>
      </c>
      <c r="N50" s="161" t="s">
        <v>89</v>
      </c>
      <c r="O50" s="160" t="s">
        <v>81</v>
      </c>
      <c r="P50" s="161" t="s">
        <v>89</v>
      </c>
      <c r="Q50" s="161" t="s">
        <v>3</v>
      </c>
      <c r="R50" s="161" t="s">
        <v>89</v>
      </c>
    </row>
    <row r="51" spans="12:20" ht="15.75" customHeight="1" hidden="1">
      <c r="L51" s="140" t="s">
        <v>82</v>
      </c>
      <c r="M51" s="162">
        <f>IF($H$6=TRUE,AgeSexBreakdown!E11)</f>
        <v>561</v>
      </c>
      <c r="N51" s="169">
        <f aca="true" t="shared" si="12" ref="N51:N56">M51/$Q$56</f>
        <v>0.06789301706402033</v>
      </c>
      <c r="O51" s="162">
        <f>IF($H$6=TRUE,AgeSexBreakdown!D11)</f>
        <v>549</v>
      </c>
      <c r="P51" s="169">
        <f aca="true" t="shared" si="13" ref="P51:P56">O51/$Q$56</f>
        <v>0.06644076001452257</v>
      </c>
      <c r="Q51" s="162">
        <f>M51+O51</f>
        <v>1110</v>
      </c>
      <c r="R51" s="169">
        <f aca="true" t="shared" si="14" ref="R51:R56">Q51/$Q$56</f>
        <v>0.1343337770785429</v>
      </c>
      <c r="S51" s="168"/>
      <c r="T51" s="168"/>
    </row>
    <row r="52" spans="12:20" ht="15.75" hidden="1">
      <c r="L52" s="146" t="s">
        <v>90</v>
      </c>
      <c r="M52" s="162">
        <f>IF($H$6=TRUE,AgeSexBreakdown!G11)</f>
        <v>525</v>
      </c>
      <c r="N52" s="169">
        <f t="shared" si="12"/>
        <v>0.06353624591552705</v>
      </c>
      <c r="O52" s="162">
        <f>IF($H$6=TRUE,AgeSexBreakdown!F11)</f>
        <v>519</v>
      </c>
      <c r="P52" s="169">
        <f t="shared" si="13"/>
        <v>0.06281011739077817</v>
      </c>
      <c r="Q52" s="162">
        <f>M52+O52</f>
        <v>1044</v>
      </c>
      <c r="R52" s="169">
        <f t="shared" si="14"/>
        <v>0.12634636330630522</v>
      </c>
      <c r="S52" s="145"/>
      <c r="T52" s="145"/>
    </row>
    <row r="53" spans="12:20" ht="15.75" hidden="1">
      <c r="L53" s="148" t="s">
        <v>84</v>
      </c>
      <c r="M53" s="162">
        <f>IF($H$6=TRUE,AgeSexBreakdown!I11)</f>
        <v>437</v>
      </c>
      <c r="N53" s="169">
        <f t="shared" si="12"/>
        <v>0.0528863608858768</v>
      </c>
      <c r="O53" s="162">
        <f>IF($H$6=TRUE,AgeSexBreakdown!H11)</f>
        <v>376</v>
      </c>
      <c r="P53" s="169">
        <f t="shared" si="13"/>
        <v>0.04550405421759651</v>
      </c>
      <c r="Q53" s="162">
        <f>M53+O53</f>
        <v>813</v>
      </c>
      <c r="R53" s="169">
        <f t="shared" si="14"/>
        <v>0.09839041510347331</v>
      </c>
      <c r="S53" s="170"/>
      <c r="T53" s="170"/>
    </row>
    <row r="54" spans="12:20" ht="15.75" hidden="1">
      <c r="L54" s="140" t="s">
        <v>85</v>
      </c>
      <c r="M54" s="161">
        <f>IF($H$6=TRUE,AgeSexBreakdown!K11)</f>
        <v>3475</v>
      </c>
      <c r="N54" s="169">
        <f t="shared" si="12"/>
        <v>0.42054943725039334</v>
      </c>
      <c r="O54" s="161">
        <f>IF($H$6=TRUE,AgeSexBreakdown!J11)</f>
        <v>1434</v>
      </c>
      <c r="P54" s="169">
        <f t="shared" si="13"/>
        <v>0.17354471741498245</v>
      </c>
      <c r="Q54" s="161">
        <f>M54+O54</f>
        <v>4909</v>
      </c>
      <c r="R54" s="169">
        <f t="shared" si="14"/>
        <v>0.5940941546653757</v>
      </c>
      <c r="S54" s="170"/>
      <c r="T54" s="170"/>
    </row>
    <row r="55" spans="12:20" ht="15.75" hidden="1">
      <c r="L55" s="140" t="s">
        <v>86</v>
      </c>
      <c r="M55" s="161">
        <f>IF($H$6=TRUE,AgeSexBreakdown!M11)</f>
        <v>197</v>
      </c>
      <c r="N55" s="169">
        <f t="shared" si="12"/>
        <v>0.023841219895921577</v>
      </c>
      <c r="O55" s="161">
        <f>IF($H$6=TRUE,AgeSexBreakdown!L11)</f>
        <v>190</v>
      </c>
      <c r="P55" s="169">
        <f t="shared" si="13"/>
        <v>0.022994069950381217</v>
      </c>
      <c r="Q55" s="161">
        <f>M55+O55</f>
        <v>387</v>
      </c>
      <c r="R55" s="169">
        <f t="shared" si="14"/>
        <v>0.046835289846302794</v>
      </c>
      <c r="S55" s="170"/>
      <c r="T55" s="170"/>
    </row>
    <row r="56" spans="12:20" ht="15.75" hidden="1">
      <c r="L56" s="140" t="s">
        <v>3</v>
      </c>
      <c r="M56" s="162">
        <f>IF($H$6=TRUE,AgeSexBreakdown!O11)</f>
        <v>5195</v>
      </c>
      <c r="N56" s="169">
        <f t="shared" si="12"/>
        <v>0.6287062810117391</v>
      </c>
      <c r="O56" s="162">
        <f>IF($H$6=TRUE,AgeSexBreakdown!N11)</f>
        <v>3068</v>
      </c>
      <c r="P56" s="169">
        <f t="shared" si="13"/>
        <v>0.3712937189882609</v>
      </c>
      <c r="Q56" s="162">
        <f>SUM(Q51:Q55)</f>
        <v>8263</v>
      </c>
      <c r="R56" s="169">
        <f t="shared" si="14"/>
        <v>1</v>
      </c>
      <c r="S56" s="170"/>
      <c r="T56" s="170"/>
    </row>
    <row r="57" spans="12:20" ht="15.75" hidden="1">
      <c r="L57" s="164" t="s">
        <v>87</v>
      </c>
      <c r="M57" s="165" t="s">
        <v>18</v>
      </c>
      <c r="N57" s="166"/>
      <c r="O57" s="166"/>
      <c r="P57" s="166"/>
      <c r="Q57" s="166"/>
      <c r="R57" s="167"/>
      <c r="S57" s="170"/>
      <c r="T57" s="170"/>
    </row>
    <row r="58" spans="19:20" ht="15.75" hidden="1">
      <c r="S58" s="147"/>
      <c r="T58" s="147"/>
    </row>
    <row r="59" spans="12:20" ht="12.75" hidden="1">
      <c r="L59" s="157" t="s">
        <v>88</v>
      </c>
      <c r="M59" s="158"/>
      <c r="N59" s="157"/>
      <c r="O59" s="159"/>
      <c r="P59" s="159"/>
      <c r="Q59" s="159"/>
      <c r="R59" s="158"/>
      <c r="S59" s="152"/>
      <c r="T59" s="152"/>
    </row>
    <row r="60" spans="12:18" ht="15.75" hidden="1">
      <c r="L60" s="140" t="s">
        <v>78</v>
      </c>
      <c r="M60" s="160" t="s">
        <v>79</v>
      </c>
      <c r="N60" s="161" t="s">
        <v>89</v>
      </c>
      <c r="O60" s="160" t="s">
        <v>81</v>
      </c>
      <c r="P60" s="161" t="s">
        <v>89</v>
      </c>
      <c r="Q60" s="161" t="s">
        <v>3</v>
      </c>
      <c r="R60" s="161" t="s">
        <v>89</v>
      </c>
    </row>
    <row r="61" spans="12:20" ht="13.5" customHeight="1" hidden="1">
      <c r="L61" s="140" t="s">
        <v>82</v>
      </c>
      <c r="M61" s="162">
        <f>IF(H7=TRUE,AgeSexBreakdown!E12)</f>
        <v>1265</v>
      </c>
      <c r="N61" s="163">
        <f aca="true" t="shared" si="15" ref="N61:N66">M61/$Q$66</f>
        <v>0.08269595345492581</v>
      </c>
      <c r="O61" s="162">
        <f>IF($H$7=TRUE,AgeSexBreakdown!D12)</f>
        <v>1124</v>
      </c>
      <c r="P61" s="163">
        <f aca="true" t="shared" si="16" ref="P61:P66">O61/$Q$66</f>
        <v>0.07347845982872458</v>
      </c>
      <c r="Q61" s="162">
        <f>M61+O61</f>
        <v>2389</v>
      </c>
      <c r="R61" s="163">
        <f aca="true" t="shared" si="17" ref="R61:R66">Q61/$Q$66</f>
        <v>0.1561744132836504</v>
      </c>
      <c r="S61" s="168"/>
      <c r="T61" s="168"/>
    </row>
    <row r="62" spans="12:20" ht="15.75" hidden="1">
      <c r="L62" s="146" t="s">
        <v>90</v>
      </c>
      <c r="M62" s="162">
        <f>IF($H$7=TRUE,AgeSexBreakdown!G12)</f>
        <v>2060</v>
      </c>
      <c r="N62" s="163">
        <f t="shared" si="15"/>
        <v>0.13466692815584755</v>
      </c>
      <c r="O62" s="162">
        <f>IF($H$7=TRUE,AgeSexBreakdown!F12)</f>
        <v>1822</v>
      </c>
      <c r="P62" s="163">
        <f t="shared" si="16"/>
        <v>0.11910832189318167</v>
      </c>
      <c r="Q62" s="162">
        <f>M62+O62</f>
        <v>3882</v>
      </c>
      <c r="R62" s="163">
        <f t="shared" si="17"/>
        <v>0.25377525004902923</v>
      </c>
      <c r="S62" s="145"/>
      <c r="T62" s="145"/>
    </row>
    <row r="63" spans="12:20" ht="15.75" hidden="1">
      <c r="L63" s="148" t="s">
        <v>84</v>
      </c>
      <c r="M63" s="162">
        <f>IF($H$7=TRUE,AgeSexBreakdown!I12)</f>
        <v>1056</v>
      </c>
      <c r="N63" s="163">
        <f t="shared" si="15"/>
        <v>0.0690331437536772</v>
      </c>
      <c r="O63" s="162">
        <f>IF($H$7=TRUE,AgeSexBreakdown!H12)</f>
        <v>823</v>
      </c>
      <c r="P63" s="163">
        <f t="shared" si="16"/>
        <v>0.05380139896711773</v>
      </c>
      <c r="Q63" s="162">
        <f>M63+O63</f>
        <v>1879</v>
      </c>
      <c r="R63" s="163">
        <f t="shared" si="17"/>
        <v>0.12283454272079493</v>
      </c>
      <c r="S63" s="147"/>
      <c r="T63" s="147"/>
    </row>
    <row r="64" spans="12:20" ht="15.75" hidden="1">
      <c r="L64" s="140" t="s">
        <v>85</v>
      </c>
      <c r="M64" s="162">
        <f>IF($H$7=TRUE,AgeSexBreakdown!K12)</f>
        <v>3606</v>
      </c>
      <c r="N64" s="163">
        <f t="shared" si="15"/>
        <v>0.2357324965679545</v>
      </c>
      <c r="O64" s="162">
        <f>IF($H$7=TRUE,AgeSexBreakdown!J12)</f>
        <v>3088</v>
      </c>
      <c r="P64" s="163">
        <f t="shared" si="16"/>
        <v>0.20186964764332876</v>
      </c>
      <c r="Q64" s="162">
        <f>M64+O64</f>
        <v>6694</v>
      </c>
      <c r="R64" s="163">
        <f t="shared" si="17"/>
        <v>0.43760214421128324</v>
      </c>
      <c r="S64" s="147"/>
      <c r="T64" s="147"/>
    </row>
    <row r="65" spans="12:20" ht="15.75" hidden="1">
      <c r="L65" s="140" t="s">
        <v>86</v>
      </c>
      <c r="M65" s="162">
        <f>IF($H$7=TRUE,AgeSexBreakdown!M12)</f>
        <v>297</v>
      </c>
      <c r="N65" s="163">
        <f t="shared" si="15"/>
        <v>0.01941557168072171</v>
      </c>
      <c r="O65" s="162">
        <f>IF($H$7=TRUE,AgeSexBreakdown!L12)</f>
        <v>156</v>
      </c>
      <c r="P65" s="163">
        <f t="shared" si="16"/>
        <v>0.010198078054520495</v>
      </c>
      <c r="Q65" s="162">
        <f>M65+O65</f>
        <v>453</v>
      </c>
      <c r="R65" s="163">
        <f t="shared" si="17"/>
        <v>0.029613649735242203</v>
      </c>
      <c r="S65" s="147"/>
      <c r="T65" s="147"/>
    </row>
    <row r="66" spans="12:20" ht="15.75" hidden="1">
      <c r="L66" s="140" t="s">
        <v>3</v>
      </c>
      <c r="M66" s="162">
        <f>IF($H$7=TRUE,AgeSexBreakdown!O12)</f>
        <v>8284</v>
      </c>
      <c r="N66" s="163">
        <f t="shared" si="15"/>
        <v>0.5415440936131267</v>
      </c>
      <c r="O66" s="162">
        <f>IF($H$7=TRUE,AgeSexBreakdown!N12)</f>
        <v>7013</v>
      </c>
      <c r="P66" s="163">
        <f t="shared" si="16"/>
        <v>0.4584559063868732</v>
      </c>
      <c r="Q66" s="162">
        <f>SUM(Q61:Q65)</f>
        <v>15297</v>
      </c>
      <c r="R66" s="163">
        <f t="shared" si="17"/>
        <v>1</v>
      </c>
      <c r="S66" s="147"/>
      <c r="T66" s="147"/>
    </row>
    <row r="67" spans="12:20" ht="15.75" hidden="1">
      <c r="L67" s="164" t="s">
        <v>87</v>
      </c>
      <c r="M67" s="165" t="str">
        <f>I7</f>
        <v>ERT-Afar</v>
      </c>
      <c r="N67" s="166"/>
      <c r="O67" s="166"/>
      <c r="P67" s="166"/>
      <c r="Q67" s="166"/>
      <c r="R67" s="167"/>
      <c r="S67" s="147"/>
      <c r="T67" s="147"/>
    </row>
    <row r="68" spans="19:20" ht="15.75" hidden="1">
      <c r="S68" s="147"/>
      <c r="T68" s="147"/>
    </row>
    <row r="69" spans="12:20" ht="12.75" hidden="1">
      <c r="L69" s="157" t="s">
        <v>88</v>
      </c>
      <c r="M69" s="158"/>
      <c r="N69" s="157"/>
      <c r="O69" s="159"/>
      <c r="P69" s="159"/>
      <c r="Q69" s="159"/>
      <c r="R69" s="158"/>
      <c r="S69" s="152"/>
      <c r="T69" s="152"/>
    </row>
    <row r="70" spans="12:18" ht="15.75" hidden="1">
      <c r="L70" s="140" t="s">
        <v>78</v>
      </c>
      <c r="M70" s="160" t="s">
        <v>79</v>
      </c>
      <c r="N70" s="161" t="s">
        <v>89</v>
      </c>
      <c r="O70" s="160" t="s">
        <v>81</v>
      </c>
      <c r="P70" s="161" t="s">
        <v>89</v>
      </c>
      <c r="Q70" s="161" t="s">
        <v>3</v>
      </c>
      <c r="R70" s="161" t="s">
        <v>89</v>
      </c>
    </row>
    <row r="71" spans="12:20" ht="15.75" customHeight="1" hidden="1">
      <c r="L71" s="140" t="s">
        <v>82</v>
      </c>
      <c r="M71" s="162">
        <f>IF(H8=TRUE,AgeSexBreakdown!E13)</f>
        <v>2529</v>
      </c>
      <c r="N71" s="163">
        <f aca="true" t="shared" si="18" ref="N71:N76">M71/$Q$76</f>
        <v>0.11210106382978724</v>
      </c>
      <c r="O71" s="162">
        <f>IF($H$8=TRUE,AgeSexBreakdown!D13)</f>
        <v>2583</v>
      </c>
      <c r="P71" s="163">
        <f aca="true" t="shared" si="19" ref="P71:P76">O71/$Q$76</f>
        <v>0.11449468085106383</v>
      </c>
      <c r="Q71" s="162">
        <f>M71+O71</f>
        <v>5112</v>
      </c>
      <c r="R71" s="163">
        <f aca="true" t="shared" si="20" ref="R71:R76">Q71/$Q$76</f>
        <v>0.22659574468085106</v>
      </c>
      <c r="S71" s="168"/>
      <c r="T71" s="168"/>
    </row>
    <row r="72" spans="12:20" ht="15.75" hidden="1">
      <c r="L72" s="146" t="s">
        <v>90</v>
      </c>
      <c r="M72" s="162">
        <f>IF($H$8=TRUE,AgeSexBreakdown!G13)</f>
        <v>2825</v>
      </c>
      <c r="N72" s="163">
        <f t="shared" si="18"/>
        <v>0.12522163120567376</v>
      </c>
      <c r="O72" s="162">
        <f>IF($H$8=TRUE,AgeSexBreakdown!F13)</f>
        <v>2762</v>
      </c>
      <c r="P72" s="163">
        <f t="shared" si="19"/>
        <v>0.1224290780141844</v>
      </c>
      <c r="Q72" s="162">
        <f>M72+O72</f>
        <v>5587</v>
      </c>
      <c r="R72" s="163">
        <f t="shared" si="20"/>
        <v>0.24765070921985816</v>
      </c>
      <c r="S72" s="145"/>
      <c r="T72" s="145"/>
    </row>
    <row r="73" spans="12:20" ht="6.75" customHeight="1" hidden="1">
      <c r="L73" s="148" t="s">
        <v>84</v>
      </c>
      <c r="M73" s="162">
        <f>IF($H$8=TRUE,AgeSexBreakdown!I13)</f>
        <v>1832</v>
      </c>
      <c r="N73" s="163">
        <f t="shared" si="18"/>
        <v>0.08120567375886525</v>
      </c>
      <c r="O73" s="162">
        <f>IF($H$8=TRUE,AgeSexBreakdown!H13)</f>
        <v>1809</v>
      </c>
      <c r="P73" s="163">
        <f t="shared" si="19"/>
        <v>0.08018617021276596</v>
      </c>
      <c r="Q73" s="162">
        <f>M73+O73</f>
        <v>3641</v>
      </c>
      <c r="R73" s="163">
        <f t="shared" si="20"/>
        <v>0.1613918439716312</v>
      </c>
      <c r="S73" s="147"/>
      <c r="T73" s="147"/>
    </row>
    <row r="74" spans="12:20" ht="15.75" hidden="1">
      <c r="L74" s="140" t="s">
        <v>85</v>
      </c>
      <c r="M74" s="162">
        <f>IF($H$8=TRUE,AgeSexBreakdown!K13)</f>
        <v>2693</v>
      </c>
      <c r="N74" s="163">
        <f t="shared" si="18"/>
        <v>0.11937056737588653</v>
      </c>
      <c r="O74" s="162">
        <f>IF($H$8=TRUE,AgeSexBreakdown!J13)</f>
        <v>5275</v>
      </c>
      <c r="P74" s="163">
        <f t="shared" si="19"/>
        <v>0.2338209219858156</v>
      </c>
      <c r="Q74" s="162">
        <f>M74+O74</f>
        <v>7968</v>
      </c>
      <c r="R74" s="163">
        <f t="shared" si="20"/>
        <v>0.35319148936170214</v>
      </c>
      <c r="S74" s="147"/>
      <c r="T74" s="147"/>
    </row>
    <row r="75" spans="12:20" ht="15.75" hidden="1">
      <c r="L75" s="140" t="s">
        <v>86</v>
      </c>
      <c r="M75" s="162">
        <f>IF($H$8=TRUE,AgeSexBreakdown!M13)</f>
        <v>56</v>
      </c>
      <c r="N75" s="163">
        <f t="shared" si="18"/>
        <v>0.0024822695035460994</v>
      </c>
      <c r="O75" s="162">
        <f>IF($H$8=TRUE,AgeSexBreakdown!L13)</f>
        <v>196</v>
      </c>
      <c r="P75" s="163">
        <f t="shared" si="19"/>
        <v>0.008687943262411348</v>
      </c>
      <c r="Q75" s="162">
        <f>M75+O75</f>
        <v>252</v>
      </c>
      <c r="R75" s="163">
        <f t="shared" si="20"/>
        <v>0.011170212765957447</v>
      </c>
      <c r="S75" s="147"/>
      <c r="T75" s="147"/>
    </row>
    <row r="76" spans="12:20" ht="15.75" hidden="1">
      <c r="L76" s="140" t="s">
        <v>3</v>
      </c>
      <c r="M76" s="162">
        <f>SUM(M71:M75)</f>
        <v>9935</v>
      </c>
      <c r="N76" s="163">
        <f t="shared" si="18"/>
        <v>0.4403812056737589</v>
      </c>
      <c r="O76" s="162">
        <f>SUM(O71:O75)</f>
        <v>12625</v>
      </c>
      <c r="P76" s="163">
        <f t="shared" si="19"/>
        <v>0.5596187943262412</v>
      </c>
      <c r="Q76" s="162">
        <f>SUM(Q71:Q75)</f>
        <v>22560</v>
      </c>
      <c r="R76" s="163">
        <f t="shared" si="20"/>
        <v>1</v>
      </c>
      <c r="S76" s="147"/>
      <c r="T76" s="147"/>
    </row>
    <row r="77" spans="12:20" ht="15.75" hidden="1">
      <c r="L77" s="164" t="s">
        <v>87</v>
      </c>
      <c r="M77" s="165" t="str">
        <f>I8</f>
        <v>Fugnido</v>
      </c>
      <c r="N77" s="166"/>
      <c r="O77" s="166"/>
      <c r="P77" s="166"/>
      <c r="Q77" s="166"/>
      <c r="R77" s="167"/>
      <c r="S77" s="147"/>
      <c r="T77" s="147"/>
    </row>
    <row r="78" spans="19:20" ht="15.75" hidden="1">
      <c r="S78" s="170"/>
      <c r="T78" s="170"/>
    </row>
    <row r="79" spans="12:20" ht="12.75" hidden="1">
      <c r="L79" s="157" t="s">
        <v>88</v>
      </c>
      <c r="M79" s="158"/>
      <c r="N79" s="157"/>
      <c r="O79" s="159"/>
      <c r="P79" s="159"/>
      <c r="Q79" s="159"/>
      <c r="R79" s="158"/>
      <c r="S79" s="152"/>
      <c r="T79" s="152"/>
    </row>
    <row r="80" spans="12:18" ht="15.75" hidden="1">
      <c r="L80" s="140" t="s">
        <v>78</v>
      </c>
      <c r="M80" s="160" t="s">
        <v>79</v>
      </c>
      <c r="N80" s="161" t="s">
        <v>89</v>
      </c>
      <c r="O80" s="160" t="s">
        <v>81</v>
      </c>
      <c r="P80" s="161" t="s">
        <v>89</v>
      </c>
      <c r="Q80" s="161" t="s">
        <v>3</v>
      </c>
      <c r="R80" s="161" t="s">
        <v>89</v>
      </c>
    </row>
    <row r="81" spans="12:20" ht="15.75" customHeight="1" hidden="1">
      <c r="L81" s="140" t="s">
        <v>82</v>
      </c>
      <c r="M81" s="162" t="b">
        <f>IF(H9=TRUE,AgeSexBreakdown!E14)</f>
        <v>0</v>
      </c>
      <c r="N81" s="163" t="e">
        <f aca="true" t="shared" si="21" ref="N81:N86">M81/$Q$86</f>
        <v>#DIV/0!</v>
      </c>
      <c r="O81" s="162" t="b">
        <f>IF($H$9=TRUE,AgeSexBreakdown!D14)</f>
        <v>0</v>
      </c>
      <c r="P81" s="163" t="e">
        <f aca="true" t="shared" si="22" ref="P81:P86">O81/$Q$86</f>
        <v>#DIV/0!</v>
      </c>
      <c r="Q81" s="162">
        <f>M81+O81</f>
        <v>0</v>
      </c>
      <c r="R81" s="163" t="e">
        <f aca="true" t="shared" si="23" ref="R81:R86">Q81/$Q$86</f>
        <v>#DIV/0!</v>
      </c>
      <c r="S81" s="168"/>
      <c r="T81" s="168"/>
    </row>
    <row r="82" spans="12:20" ht="15.75" hidden="1">
      <c r="L82" s="146" t="s">
        <v>90</v>
      </c>
      <c r="M82" s="162" t="b">
        <f>IF($H$9=TRUE,AgeSexBreakdown!G14)</f>
        <v>0</v>
      </c>
      <c r="N82" s="163" t="e">
        <f t="shared" si="21"/>
        <v>#DIV/0!</v>
      </c>
      <c r="O82" s="162" t="b">
        <f>IF($H$9=TRUE,AgeSexBreakdown!F14)</f>
        <v>0</v>
      </c>
      <c r="P82" s="163" t="e">
        <f t="shared" si="22"/>
        <v>#DIV/0!</v>
      </c>
      <c r="Q82" s="162">
        <f>M82+O82</f>
        <v>0</v>
      </c>
      <c r="R82" s="163" t="e">
        <f t="shared" si="23"/>
        <v>#DIV/0!</v>
      </c>
      <c r="S82" s="145"/>
      <c r="T82" s="145"/>
    </row>
    <row r="83" spans="12:20" ht="15.75" hidden="1">
      <c r="L83" s="148" t="s">
        <v>84</v>
      </c>
      <c r="M83" s="162" t="b">
        <f>IF($H$9=TRUE,AgeSexBreakdown!I14)</f>
        <v>0</v>
      </c>
      <c r="N83" s="163" t="e">
        <f t="shared" si="21"/>
        <v>#DIV/0!</v>
      </c>
      <c r="O83" s="162" t="b">
        <f>IF($H$9=TRUE,AgeSexBreakdown!H14)</f>
        <v>0</v>
      </c>
      <c r="P83" s="163" t="e">
        <f t="shared" si="22"/>
        <v>#DIV/0!</v>
      </c>
      <c r="Q83" s="162">
        <f>M83+O83</f>
        <v>0</v>
      </c>
      <c r="R83" s="163" t="e">
        <f t="shared" si="23"/>
        <v>#DIV/0!</v>
      </c>
      <c r="S83" s="147"/>
      <c r="T83" s="147"/>
    </row>
    <row r="84" spans="12:20" ht="15.75" hidden="1">
      <c r="L84" s="140" t="s">
        <v>85</v>
      </c>
      <c r="M84" s="162" t="b">
        <f>IF($H$9=TRUE,AgeSexBreakdown!K14)</f>
        <v>0</v>
      </c>
      <c r="N84" s="163" t="e">
        <f t="shared" si="21"/>
        <v>#DIV/0!</v>
      </c>
      <c r="O84" s="162" t="b">
        <f>IF($H$9=TRUE,AgeSexBreakdown!J14)</f>
        <v>0</v>
      </c>
      <c r="P84" s="163" t="e">
        <f t="shared" si="22"/>
        <v>#DIV/0!</v>
      </c>
      <c r="Q84" s="162">
        <f>M84+O84</f>
        <v>0</v>
      </c>
      <c r="R84" s="163" t="e">
        <f t="shared" si="23"/>
        <v>#DIV/0!</v>
      </c>
      <c r="S84" s="147"/>
      <c r="T84" s="147"/>
    </row>
    <row r="85" spans="12:20" ht="15.75" hidden="1">
      <c r="L85" s="140" t="s">
        <v>86</v>
      </c>
      <c r="M85" s="162" t="b">
        <f>IF($H$9=TRUE,AgeSexBreakdown!M14)</f>
        <v>0</v>
      </c>
      <c r="N85" s="163" t="e">
        <f t="shared" si="21"/>
        <v>#DIV/0!</v>
      </c>
      <c r="O85" s="162" t="b">
        <f>IF($H$9=TRUE,AgeSexBreakdown!L14)</f>
        <v>0</v>
      </c>
      <c r="P85" s="163" t="e">
        <f t="shared" si="22"/>
        <v>#DIV/0!</v>
      </c>
      <c r="Q85" s="162">
        <f>M85+O85</f>
        <v>0</v>
      </c>
      <c r="R85" s="163" t="e">
        <f t="shared" si="23"/>
        <v>#DIV/0!</v>
      </c>
      <c r="S85" s="147"/>
      <c r="T85" s="147"/>
    </row>
    <row r="86" spans="12:20" ht="15.75" hidden="1">
      <c r="L86" s="140" t="s">
        <v>3</v>
      </c>
      <c r="M86" s="162">
        <f>SUM(M81:M85)</f>
        <v>0</v>
      </c>
      <c r="N86" s="163" t="e">
        <f t="shared" si="21"/>
        <v>#DIV/0!</v>
      </c>
      <c r="O86" s="162">
        <f>SUM(O81:O85)</f>
        <v>0</v>
      </c>
      <c r="P86" s="163" t="e">
        <f t="shared" si="22"/>
        <v>#DIV/0!</v>
      </c>
      <c r="Q86" s="162">
        <f>SUM(Q81:Q85)</f>
        <v>0</v>
      </c>
      <c r="R86" s="163" t="e">
        <f t="shared" si="23"/>
        <v>#DIV/0!</v>
      </c>
      <c r="S86" s="147"/>
      <c r="T86" s="147"/>
    </row>
    <row r="87" spans="12:20" ht="15.75" hidden="1">
      <c r="L87" s="164" t="s">
        <v>87</v>
      </c>
      <c r="M87" s="165" t="str">
        <f>I9</f>
        <v>Sherkole</v>
      </c>
      <c r="N87" s="166"/>
      <c r="O87" s="166"/>
      <c r="P87" s="166"/>
      <c r="Q87" s="166"/>
      <c r="R87" s="167"/>
      <c r="S87" s="147"/>
      <c r="T87" s="147"/>
    </row>
    <row r="88" spans="19:20" ht="15.75" hidden="1">
      <c r="S88" s="147"/>
      <c r="T88" s="147"/>
    </row>
    <row r="89" spans="12:20" ht="10.5" customHeight="1" hidden="1">
      <c r="L89" s="157" t="s">
        <v>88</v>
      </c>
      <c r="M89" s="158"/>
      <c r="N89" s="157"/>
      <c r="O89" s="159"/>
      <c r="P89" s="159"/>
      <c r="Q89" s="159"/>
      <c r="R89" s="158"/>
      <c r="S89" s="152"/>
      <c r="T89" s="152"/>
    </row>
    <row r="90" spans="12:18" ht="15.75" hidden="1">
      <c r="L90" s="140" t="s">
        <v>78</v>
      </c>
      <c r="M90" s="160" t="s">
        <v>79</v>
      </c>
      <c r="N90" s="161" t="s">
        <v>89</v>
      </c>
      <c r="O90" s="160" t="s">
        <v>81</v>
      </c>
      <c r="P90" s="161" t="s">
        <v>89</v>
      </c>
      <c r="Q90" s="161" t="s">
        <v>3</v>
      </c>
      <c r="R90" s="161" t="s">
        <v>89</v>
      </c>
    </row>
    <row r="91" spans="12:20" ht="15.75" customHeight="1" hidden="1">
      <c r="L91" s="140" t="s">
        <v>82</v>
      </c>
      <c r="M91" s="162" t="b">
        <f>IF(H10=TRUE,AgeSexBreakdown!E15)</f>
        <v>0</v>
      </c>
      <c r="N91" s="163" t="e">
        <f aca="true" t="shared" si="24" ref="N91:N96">M91/$Q$96</f>
        <v>#DIV/0!</v>
      </c>
      <c r="O91" s="162" t="b">
        <f>IF($H$10=TRUE,AgeSexBreakdown!D15)</f>
        <v>0</v>
      </c>
      <c r="P91" s="163" t="e">
        <f aca="true" t="shared" si="25" ref="P91:P96">O91/$Q$96</f>
        <v>#DIV/0!</v>
      </c>
      <c r="Q91" s="162">
        <f>M91+O91</f>
        <v>0</v>
      </c>
      <c r="R91" s="163" t="e">
        <f aca="true" t="shared" si="26" ref="R91:R96">Q91/$Q$96</f>
        <v>#DIV/0!</v>
      </c>
      <c r="S91" s="168"/>
      <c r="T91" s="168"/>
    </row>
    <row r="92" spans="12:20" ht="15.75" hidden="1">
      <c r="L92" s="146" t="s">
        <v>90</v>
      </c>
      <c r="M92" s="162" t="b">
        <f>IF($H$10=TRUE,AgeSexBreakdown!G15)</f>
        <v>0</v>
      </c>
      <c r="N92" s="163" t="e">
        <f t="shared" si="24"/>
        <v>#DIV/0!</v>
      </c>
      <c r="O92" s="162" t="b">
        <f>IF($H$10=TRUE,AgeSexBreakdown!F15)</f>
        <v>0</v>
      </c>
      <c r="P92" s="163" t="e">
        <f t="shared" si="25"/>
        <v>#DIV/0!</v>
      </c>
      <c r="Q92" s="162">
        <f>M92+O92</f>
        <v>0</v>
      </c>
      <c r="R92" s="163" t="e">
        <f t="shared" si="26"/>
        <v>#DIV/0!</v>
      </c>
      <c r="S92" s="145"/>
      <c r="T92" s="145"/>
    </row>
    <row r="93" spans="12:20" ht="15.75" hidden="1">
      <c r="L93" s="148" t="s">
        <v>84</v>
      </c>
      <c r="M93" s="162" t="b">
        <f>IF($H$10=TRUE,AgeSexBreakdown!I15)</f>
        <v>0</v>
      </c>
      <c r="N93" s="163" t="e">
        <f t="shared" si="24"/>
        <v>#DIV/0!</v>
      </c>
      <c r="O93" s="162" t="b">
        <f>IF($H$10=TRUE,AgeSexBreakdown!H15)</f>
        <v>0</v>
      </c>
      <c r="P93" s="163" t="e">
        <f t="shared" si="25"/>
        <v>#DIV/0!</v>
      </c>
      <c r="Q93" s="162">
        <f>M93+O93</f>
        <v>0</v>
      </c>
      <c r="R93" s="163" t="e">
        <f t="shared" si="26"/>
        <v>#DIV/0!</v>
      </c>
      <c r="S93" s="147"/>
      <c r="T93" s="147"/>
    </row>
    <row r="94" spans="12:20" ht="15.75" hidden="1">
      <c r="L94" s="140" t="s">
        <v>85</v>
      </c>
      <c r="M94" s="162" t="b">
        <f>IF($H$10=TRUE,AgeSexBreakdown!K15)</f>
        <v>0</v>
      </c>
      <c r="N94" s="163" t="e">
        <f t="shared" si="24"/>
        <v>#DIV/0!</v>
      </c>
      <c r="O94" s="162" t="b">
        <f>IF($H$10=TRUE,AgeSexBreakdown!J15)</f>
        <v>0</v>
      </c>
      <c r="P94" s="163" t="e">
        <f t="shared" si="25"/>
        <v>#DIV/0!</v>
      </c>
      <c r="Q94" s="162">
        <f>M94+O94</f>
        <v>0</v>
      </c>
      <c r="R94" s="163" t="e">
        <f t="shared" si="26"/>
        <v>#DIV/0!</v>
      </c>
      <c r="S94" s="147"/>
      <c r="T94" s="147"/>
    </row>
    <row r="95" spans="12:20" ht="15.75" hidden="1">
      <c r="L95" s="140" t="s">
        <v>86</v>
      </c>
      <c r="M95" s="162" t="b">
        <f>IF($H$10=TRUE,AgeSexBreakdown!M15)</f>
        <v>0</v>
      </c>
      <c r="N95" s="163" t="e">
        <f t="shared" si="24"/>
        <v>#DIV/0!</v>
      </c>
      <c r="O95" s="162" t="b">
        <f>IF($H$10=TRUE,AgeSexBreakdown!L15)</f>
        <v>0</v>
      </c>
      <c r="P95" s="163" t="e">
        <f t="shared" si="25"/>
        <v>#DIV/0!</v>
      </c>
      <c r="Q95" s="162">
        <f>M95+O95</f>
        <v>0</v>
      </c>
      <c r="R95" s="163" t="e">
        <f t="shared" si="26"/>
        <v>#DIV/0!</v>
      </c>
      <c r="S95" s="147"/>
      <c r="T95" s="147"/>
    </row>
    <row r="96" spans="12:20" ht="15.75" hidden="1">
      <c r="L96" s="140" t="s">
        <v>3</v>
      </c>
      <c r="M96" s="162">
        <f>SUM(M91:M95)</f>
        <v>0</v>
      </c>
      <c r="N96" s="163" t="e">
        <f t="shared" si="24"/>
        <v>#DIV/0!</v>
      </c>
      <c r="O96" s="162">
        <f>SUM(O91:O95)</f>
        <v>0</v>
      </c>
      <c r="P96" s="163" t="e">
        <f t="shared" si="25"/>
        <v>#DIV/0!</v>
      </c>
      <c r="Q96" s="162">
        <f>SUM(Q91:Q95)</f>
        <v>0</v>
      </c>
      <c r="R96" s="163" t="e">
        <f t="shared" si="26"/>
        <v>#DIV/0!</v>
      </c>
      <c r="S96" s="147"/>
      <c r="T96" s="147"/>
    </row>
    <row r="97" spans="12:20" ht="15.75" hidden="1">
      <c r="L97" s="164" t="s">
        <v>87</v>
      </c>
      <c r="M97" s="165" t="str">
        <f>I10</f>
        <v>KEN-Borena</v>
      </c>
      <c r="N97" s="166"/>
      <c r="O97" s="166"/>
      <c r="P97" s="166"/>
      <c r="Q97" s="166"/>
      <c r="R97" s="167"/>
      <c r="S97" s="147"/>
      <c r="T97" s="147"/>
    </row>
    <row r="98" spans="19:20" ht="15.75" hidden="1">
      <c r="S98" s="147"/>
      <c r="T98" s="147"/>
    </row>
    <row r="99" spans="12:20" ht="12.75" hidden="1">
      <c r="L99" s="157" t="s">
        <v>88</v>
      </c>
      <c r="M99" s="158"/>
      <c r="N99" s="157"/>
      <c r="O99" s="159"/>
      <c r="P99" s="159"/>
      <c r="Q99" s="159"/>
      <c r="R99" s="158"/>
      <c r="S99" s="152"/>
      <c r="T99" s="152"/>
    </row>
    <row r="100" spans="12:18" ht="15.75" hidden="1">
      <c r="L100" s="140" t="s">
        <v>78</v>
      </c>
      <c r="M100" s="160" t="s">
        <v>79</v>
      </c>
      <c r="N100" s="161" t="s">
        <v>89</v>
      </c>
      <c r="O100" s="160" t="s">
        <v>81</v>
      </c>
      <c r="P100" s="161" t="s">
        <v>89</v>
      </c>
      <c r="Q100" s="161" t="s">
        <v>3</v>
      </c>
      <c r="R100" s="161" t="s">
        <v>89</v>
      </c>
    </row>
    <row r="101" spans="12:20" ht="15.75" customHeight="1" hidden="1">
      <c r="L101" s="140" t="s">
        <v>82</v>
      </c>
      <c r="M101" s="162" t="b">
        <f>IF(H11=TRUE,AgeSexBreakdown!E16)</f>
        <v>0</v>
      </c>
      <c r="N101" s="163" t="e">
        <f aca="true" t="shared" si="27" ref="N101:N106">M101/$Q$106</f>
        <v>#DIV/0!</v>
      </c>
      <c r="O101" s="162" t="b">
        <f>IF($H$11=TRUE,AgeSexBreakdown!D16)</f>
        <v>0</v>
      </c>
      <c r="P101" s="163" t="e">
        <f aca="true" t="shared" si="28" ref="P101:P106">O101/$Q$106</f>
        <v>#DIV/0!</v>
      </c>
      <c r="Q101" s="162">
        <f>M101+O101</f>
        <v>0</v>
      </c>
      <c r="R101" s="163" t="e">
        <f aca="true" t="shared" si="29" ref="R101:R106">Q101/$Q$106</f>
        <v>#DIV/0!</v>
      </c>
      <c r="S101" s="168"/>
      <c r="T101" s="168"/>
    </row>
    <row r="102" spans="12:20" ht="15.75" hidden="1">
      <c r="L102" s="146" t="s">
        <v>90</v>
      </c>
      <c r="M102" s="162" t="b">
        <f>IF($H$11=TRUE,AgeSexBreakdown!G16)</f>
        <v>0</v>
      </c>
      <c r="N102" s="163" t="e">
        <f t="shared" si="27"/>
        <v>#DIV/0!</v>
      </c>
      <c r="O102" s="162" t="b">
        <f>IF($H$11=TRUE,AgeSexBreakdown!F16)</f>
        <v>0</v>
      </c>
      <c r="P102" s="163" t="e">
        <f t="shared" si="28"/>
        <v>#DIV/0!</v>
      </c>
      <c r="Q102" s="162">
        <f>M102+O102</f>
        <v>0</v>
      </c>
      <c r="R102" s="163" t="e">
        <f t="shared" si="29"/>
        <v>#DIV/0!</v>
      </c>
      <c r="S102" s="145"/>
      <c r="T102" s="145"/>
    </row>
    <row r="103" spans="12:20" ht="19.5" customHeight="1" hidden="1">
      <c r="L103" s="148" t="s">
        <v>84</v>
      </c>
      <c r="M103" s="162" t="b">
        <f>IF($H$11=TRUE,AgeSexBreakdown!I16)</f>
        <v>0</v>
      </c>
      <c r="N103" s="163" t="e">
        <f t="shared" si="27"/>
        <v>#DIV/0!</v>
      </c>
      <c r="O103" s="162" t="b">
        <f>IF($H$11=TRUE,AgeSexBreakdown!H16)</f>
        <v>0</v>
      </c>
      <c r="P103" s="163" t="e">
        <f t="shared" si="28"/>
        <v>#DIV/0!</v>
      </c>
      <c r="Q103" s="162">
        <f>M103+O103</f>
        <v>0</v>
      </c>
      <c r="R103" s="163" t="e">
        <f t="shared" si="29"/>
        <v>#DIV/0!</v>
      </c>
      <c r="S103" s="147"/>
      <c r="T103" s="147"/>
    </row>
    <row r="104" spans="12:20" ht="15.75" hidden="1">
      <c r="L104" s="140" t="s">
        <v>85</v>
      </c>
      <c r="M104" s="162" t="b">
        <f>IF($H$11=TRUE,AgeSexBreakdown!K16)</f>
        <v>0</v>
      </c>
      <c r="N104" s="163" t="e">
        <f t="shared" si="27"/>
        <v>#DIV/0!</v>
      </c>
      <c r="O104" s="162" t="b">
        <f>IF($H$11=TRUE,AgeSexBreakdown!J16)</f>
        <v>0</v>
      </c>
      <c r="P104" s="163" t="e">
        <f t="shared" si="28"/>
        <v>#DIV/0!</v>
      </c>
      <c r="Q104" s="162">
        <f>M104+O104</f>
        <v>0</v>
      </c>
      <c r="R104" s="163" t="e">
        <f t="shared" si="29"/>
        <v>#DIV/0!</v>
      </c>
      <c r="S104" s="147"/>
      <c r="T104" s="147"/>
    </row>
    <row r="105" spans="12:20" ht="15.75" hidden="1">
      <c r="L105" s="140" t="s">
        <v>86</v>
      </c>
      <c r="M105" s="162" t="b">
        <f>IF($H$11=TRUE,AgeSexBreakdown!M16)</f>
        <v>0</v>
      </c>
      <c r="N105" s="163" t="e">
        <f t="shared" si="27"/>
        <v>#DIV/0!</v>
      </c>
      <c r="O105" s="162" t="b">
        <f>IF($H$11=TRUE,AgeSexBreakdown!L16)</f>
        <v>0</v>
      </c>
      <c r="P105" s="163" t="e">
        <f t="shared" si="28"/>
        <v>#DIV/0!</v>
      </c>
      <c r="Q105" s="162">
        <f>M105+O105</f>
        <v>0</v>
      </c>
      <c r="R105" s="163" t="e">
        <f t="shared" si="29"/>
        <v>#DIV/0!</v>
      </c>
      <c r="S105" s="147"/>
      <c r="T105" s="147"/>
    </row>
    <row r="106" spans="12:20" ht="15.75" hidden="1">
      <c r="L106" s="140" t="s">
        <v>3</v>
      </c>
      <c r="M106" s="162">
        <f>SUM(M101:M105)</f>
        <v>0</v>
      </c>
      <c r="N106" s="163" t="e">
        <f t="shared" si="27"/>
        <v>#DIV/0!</v>
      </c>
      <c r="O106" s="162">
        <f>SUM(O101:O105)</f>
        <v>0</v>
      </c>
      <c r="P106" s="163" t="e">
        <f t="shared" si="28"/>
        <v>#DIV/0!</v>
      </c>
      <c r="Q106" s="162">
        <f>SUM(Q101:Q105)</f>
        <v>0</v>
      </c>
      <c r="R106" s="163" t="e">
        <f t="shared" si="29"/>
        <v>#DIV/0!</v>
      </c>
      <c r="S106" s="147"/>
      <c r="T106" s="147"/>
    </row>
    <row r="107" spans="12:20" ht="15.75" hidden="1">
      <c r="L107" s="164" t="s">
        <v>87</v>
      </c>
      <c r="M107" s="165" t="str">
        <f>I11</f>
        <v>Aw-barre</v>
      </c>
      <c r="N107" s="166"/>
      <c r="O107" s="166"/>
      <c r="P107" s="166"/>
      <c r="Q107" s="166"/>
      <c r="R107" s="167"/>
      <c r="S107" s="147"/>
      <c r="T107" s="147"/>
    </row>
    <row r="108" spans="19:20" ht="15.75" hidden="1">
      <c r="S108" s="147"/>
      <c r="T108" s="147"/>
    </row>
    <row r="109" spans="12:20" ht="12.75" hidden="1">
      <c r="L109" s="157" t="s">
        <v>88</v>
      </c>
      <c r="M109" s="158"/>
      <c r="N109" s="157"/>
      <c r="O109" s="159"/>
      <c r="P109" s="159"/>
      <c r="Q109" s="159"/>
      <c r="R109" s="158"/>
      <c r="S109" s="152"/>
      <c r="T109" s="152"/>
    </row>
    <row r="110" spans="12:18" ht="15.75" hidden="1">
      <c r="L110" s="140" t="s">
        <v>78</v>
      </c>
      <c r="M110" s="160" t="s">
        <v>79</v>
      </c>
      <c r="N110" s="161" t="s">
        <v>89</v>
      </c>
      <c r="O110" s="160" t="s">
        <v>81</v>
      </c>
      <c r="P110" s="161" t="s">
        <v>89</v>
      </c>
      <c r="Q110" s="161" t="s">
        <v>3</v>
      </c>
      <c r="R110" s="161" t="s">
        <v>89</v>
      </c>
    </row>
    <row r="111" spans="12:20" ht="15.75" customHeight="1" hidden="1">
      <c r="L111" s="140" t="s">
        <v>82</v>
      </c>
      <c r="M111" s="162" t="b">
        <f>IF(H12=TRUE,AgeSexBreakdown!E17)</f>
        <v>0</v>
      </c>
      <c r="N111" s="163" t="e">
        <f aca="true" t="shared" si="30" ref="N111:N116">M111/$Q$116</f>
        <v>#DIV/0!</v>
      </c>
      <c r="O111" s="162" t="b">
        <f>IF($H$12=TRUE,AgeSexBreakdown!D17)</f>
        <v>0</v>
      </c>
      <c r="P111" s="163" t="e">
        <f aca="true" t="shared" si="31" ref="P111:P116">O111/$Q$116</f>
        <v>#DIV/0!</v>
      </c>
      <c r="Q111" s="162">
        <f>M111+O111</f>
        <v>0</v>
      </c>
      <c r="R111" s="163" t="e">
        <f aca="true" t="shared" si="32" ref="R111:R116">Q111/$Q$116</f>
        <v>#DIV/0!</v>
      </c>
      <c r="S111" s="168"/>
      <c r="T111" s="168"/>
    </row>
    <row r="112" spans="12:20" ht="15.75" hidden="1">
      <c r="L112" s="146" t="s">
        <v>90</v>
      </c>
      <c r="M112" s="162" t="b">
        <f>IF($H$12=TRUE,AgeSexBreakdown!G17)</f>
        <v>0</v>
      </c>
      <c r="N112" s="163" t="e">
        <f t="shared" si="30"/>
        <v>#DIV/0!</v>
      </c>
      <c r="O112" s="162" t="b">
        <f>IF($H$12=TRUE,AgeSexBreakdown!F17)</f>
        <v>0</v>
      </c>
      <c r="P112" s="163" t="e">
        <f t="shared" si="31"/>
        <v>#DIV/0!</v>
      </c>
      <c r="Q112" s="162">
        <f>M112+O112</f>
        <v>0</v>
      </c>
      <c r="R112" s="163" t="e">
        <f t="shared" si="32"/>
        <v>#DIV/0!</v>
      </c>
      <c r="S112" s="145"/>
      <c r="T112" s="145"/>
    </row>
    <row r="113" spans="12:20" ht="15.75" hidden="1">
      <c r="L113" s="148" t="s">
        <v>84</v>
      </c>
      <c r="M113" s="162" t="b">
        <f>IF($H$12=TRUE,AgeSexBreakdown!I17)</f>
        <v>0</v>
      </c>
      <c r="N113" s="163" t="e">
        <f t="shared" si="30"/>
        <v>#DIV/0!</v>
      </c>
      <c r="O113" s="162" t="b">
        <f>IF($H$12=TRUE,AgeSexBreakdown!H17)</f>
        <v>0</v>
      </c>
      <c r="P113" s="163" t="e">
        <f t="shared" si="31"/>
        <v>#DIV/0!</v>
      </c>
      <c r="Q113" s="162">
        <f>M113+O113</f>
        <v>0</v>
      </c>
      <c r="R113" s="163" t="e">
        <f t="shared" si="32"/>
        <v>#DIV/0!</v>
      </c>
      <c r="S113" s="147"/>
      <c r="T113" s="147"/>
    </row>
    <row r="114" spans="12:20" ht="15.75" hidden="1">
      <c r="L114" s="140" t="s">
        <v>85</v>
      </c>
      <c r="M114" s="162" t="b">
        <f>IF($H$12=TRUE,AgeSexBreakdown!K17)</f>
        <v>0</v>
      </c>
      <c r="N114" s="163" t="e">
        <f t="shared" si="30"/>
        <v>#DIV/0!</v>
      </c>
      <c r="O114" s="162" t="b">
        <f>IF($H$12=TRUE,AgeSexBreakdown!J17)</f>
        <v>0</v>
      </c>
      <c r="P114" s="163" t="e">
        <f t="shared" si="31"/>
        <v>#DIV/0!</v>
      </c>
      <c r="Q114" s="162">
        <f>M114+O114</f>
        <v>0</v>
      </c>
      <c r="R114" s="163" t="e">
        <f t="shared" si="32"/>
        <v>#DIV/0!</v>
      </c>
      <c r="S114" s="147"/>
      <c r="T114" s="147"/>
    </row>
    <row r="115" spans="12:20" ht="15.75" hidden="1">
      <c r="L115" s="140" t="s">
        <v>86</v>
      </c>
      <c r="M115" s="162" t="b">
        <f>IF($H$12=TRUE,AgeSexBreakdown!M17)</f>
        <v>0</v>
      </c>
      <c r="N115" s="163" t="e">
        <f t="shared" si="30"/>
        <v>#DIV/0!</v>
      </c>
      <c r="O115" s="162" t="b">
        <f>IF($H$12=TRUE,AgeSexBreakdown!L17)</f>
        <v>0</v>
      </c>
      <c r="P115" s="163" t="e">
        <f t="shared" si="31"/>
        <v>#DIV/0!</v>
      </c>
      <c r="Q115" s="162">
        <f>M115+O115</f>
        <v>0</v>
      </c>
      <c r="R115" s="163" t="e">
        <f t="shared" si="32"/>
        <v>#DIV/0!</v>
      </c>
      <c r="S115" s="147"/>
      <c r="T115" s="147"/>
    </row>
    <row r="116" spans="12:20" ht="15.75" hidden="1">
      <c r="L116" s="140" t="s">
        <v>3</v>
      </c>
      <c r="M116" s="162">
        <f>SUM(M111:M115)</f>
        <v>0</v>
      </c>
      <c r="N116" s="163" t="e">
        <f t="shared" si="30"/>
        <v>#DIV/0!</v>
      </c>
      <c r="O116" s="162">
        <f>SUM(O111:O115)</f>
        <v>0</v>
      </c>
      <c r="P116" s="163" t="e">
        <f t="shared" si="31"/>
        <v>#DIV/0!</v>
      </c>
      <c r="Q116" s="162">
        <f>SUM(Q111:Q115)</f>
        <v>0</v>
      </c>
      <c r="R116" s="163" t="e">
        <f t="shared" si="32"/>
        <v>#DIV/0!</v>
      </c>
      <c r="S116" s="147"/>
      <c r="T116" s="147"/>
    </row>
    <row r="117" spans="12:20" ht="15.75" hidden="1">
      <c r="L117" s="171" t="s">
        <v>87</v>
      </c>
      <c r="M117" s="165" t="str">
        <f>I12</f>
        <v>Kebribeyah</v>
      </c>
      <c r="N117" s="166"/>
      <c r="O117" s="166"/>
      <c r="P117" s="166"/>
      <c r="Q117" s="166"/>
      <c r="R117" s="167"/>
      <c r="S117" s="147"/>
      <c r="T117" s="147"/>
    </row>
    <row r="118" spans="19:20" ht="9.75" customHeight="1" hidden="1">
      <c r="S118" s="147"/>
      <c r="T118" s="147"/>
    </row>
    <row r="119" spans="12:20" ht="12.75" hidden="1">
      <c r="L119" s="157" t="s">
        <v>88</v>
      </c>
      <c r="M119" s="158"/>
      <c r="N119" s="157"/>
      <c r="O119" s="159"/>
      <c r="P119" s="159"/>
      <c r="Q119" s="159"/>
      <c r="R119" s="158"/>
      <c r="S119" s="152"/>
      <c r="T119" s="152"/>
    </row>
    <row r="120" spans="12:18" ht="15.75" hidden="1">
      <c r="L120" s="140" t="s">
        <v>78</v>
      </c>
      <c r="M120" s="160" t="s">
        <v>79</v>
      </c>
      <c r="N120" s="161" t="s">
        <v>89</v>
      </c>
      <c r="O120" s="160" t="s">
        <v>81</v>
      </c>
      <c r="P120" s="161" t="s">
        <v>89</v>
      </c>
      <c r="Q120" s="161" t="s">
        <v>3</v>
      </c>
      <c r="R120" s="161" t="s">
        <v>89</v>
      </c>
    </row>
    <row r="121" spans="12:20" ht="15.75" customHeight="1" hidden="1">
      <c r="L121" s="140" t="s">
        <v>82</v>
      </c>
      <c r="M121" s="162" t="b">
        <f>IF(H13=TRUE,AgeSexBreakdown!E18)</f>
        <v>0</v>
      </c>
      <c r="N121" s="163" t="e">
        <f aca="true" t="shared" si="33" ref="N121:N126">M121/$Q$126</f>
        <v>#DIV/0!</v>
      </c>
      <c r="O121" s="162" t="b">
        <f>IF($H$13=TRUE,AgeSexBreakdown!D18)</f>
        <v>0</v>
      </c>
      <c r="P121" s="163" t="e">
        <f aca="true" t="shared" si="34" ref="P121:P126">O121/$Q$126</f>
        <v>#DIV/0!</v>
      </c>
      <c r="Q121" s="162">
        <f>M121+O121</f>
        <v>0</v>
      </c>
      <c r="R121" s="163" t="e">
        <f aca="true" t="shared" si="35" ref="R121:R126">Q121/$Q$126</f>
        <v>#DIV/0!</v>
      </c>
      <c r="S121" s="168"/>
      <c r="T121" s="168"/>
    </row>
    <row r="122" spans="12:20" ht="15.75" hidden="1">
      <c r="L122" s="146" t="s">
        <v>90</v>
      </c>
      <c r="M122" s="162" t="b">
        <f>IF($H$13=TRUE,AgeSexBreakdown!G18)</f>
        <v>0</v>
      </c>
      <c r="N122" s="163" t="e">
        <f t="shared" si="33"/>
        <v>#DIV/0!</v>
      </c>
      <c r="O122" s="162" t="b">
        <f>IF($H$13=TRUE,AgeSexBreakdown!F18)</f>
        <v>0</v>
      </c>
      <c r="P122" s="163" t="e">
        <f t="shared" si="34"/>
        <v>#DIV/0!</v>
      </c>
      <c r="Q122" s="162">
        <f>M122+O122</f>
        <v>0</v>
      </c>
      <c r="R122" s="163" t="e">
        <f t="shared" si="35"/>
        <v>#DIV/0!</v>
      </c>
      <c r="S122" s="145"/>
      <c r="T122" s="145"/>
    </row>
    <row r="123" spans="12:20" ht="15.75" hidden="1">
      <c r="L123" s="148" t="s">
        <v>84</v>
      </c>
      <c r="M123" s="162" t="b">
        <f>IF($H$13=TRUE,AgeSexBreakdown!I18)</f>
        <v>0</v>
      </c>
      <c r="N123" s="163" t="e">
        <f t="shared" si="33"/>
        <v>#DIV/0!</v>
      </c>
      <c r="O123" s="162" t="b">
        <f>IF($H$13=TRUE,AgeSexBreakdown!H18)</f>
        <v>0</v>
      </c>
      <c r="P123" s="163" t="e">
        <f t="shared" si="34"/>
        <v>#DIV/0!</v>
      </c>
      <c r="Q123" s="162">
        <f>M123+O123</f>
        <v>0</v>
      </c>
      <c r="R123" s="163" t="e">
        <f t="shared" si="35"/>
        <v>#DIV/0!</v>
      </c>
      <c r="S123" s="147"/>
      <c r="T123" s="147"/>
    </row>
    <row r="124" spans="12:20" ht="15.75" hidden="1">
      <c r="L124" s="140" t="s">
        <v>85</v>
      </c>
      <c r="M124" s="162" t="b">
        <f>IF($H$13=TRUE,AgeSexBreakdown!K18)</f>
        <v>0</v>
      </c>
      <c r="N124" s="163" t="e">
        <f t="shared" si="33"/>
        <v>#DIV/0!</v>
      </c>
      <c r="O124" s="162" t="b">
        <f>IF($H$13=TRUE,AgeSexBreakdown!J18)</f>
        <v>0</v>
      </c>
      <c r="P124" s="163" t="e">
        <f t="shared" si="34"/>
        <v>#DIV/0!</v>
      </c>
      <c r="Q124" s="162">
        <f>M124+O124</f>
        <v>0</v>
      </c>
      <c r="R124" s="163" t="e">
        <f t="shared" si="35"/>
        <v>#DIV/0!</v>
      </c>
      <c r="S124" s="147"/>
      <c r="T124" s="147"/>
    </row>
    <row r="125" spans="12:20" ht="15.75" hidden="1">
      <c r="L125" s="140" t="s">
        <v>86</v>
      </c>
      <c r="M125" s="162" t="b">
        <f>IF($H$13=TRUE,AgeSexBreakdown!M18)</f>
        <v>0</v>
      </c>
      <c r="N125" s="163" t="e">
        <f t="shared" si="33"/>
        <v>#DIV/0!</v>
      </c>
      <c r="O125" s="162" t="b">
        <f>IF($H$13=TRUE,AgeSexBreakdown!L18)</f>
        <v>0</v>
      </c>
      <c r="P125" s="163" t="e">
        <f t="shared" si="34"/>
        <v>#DIV/0!</v>
      </c>
      <c r="Q125" s="162">
        <f>M125+O125</f>
        <v>0</v>
      </c>
      <c r="R125" s="163" t="e">
        <f t="shared" si="35"/>
        <v>#DIV/0!</v>
      </c>
      <c r="S125" s="147"/>
      <c r="T125" s="147"/>
    </row>
    <row r="126" spans="12:20" ht="15.75" hidden="1">
      <c r="L126" s="140" t="s">
        <v>3</v>
      </c>
      <c r="M126" s="162">
        <f>SUM(M121:M125)</f>
        <v>0</v>
      </c>
      <c r="N126" s="163" t="e">
        <f t="shared" si="33"/>
        <v>#DIV/0!</v>
      </c>
      <c r="O126" s="162">
        <f>SUM(O121:O125)</f>
        <v>0</v>
      </c>
      <c r="P126" s="163" t="e">
        <f t="shared" si="34"/>
        <v>#DIV/0!</v>
      </c>
      <c r="Q126" s="162">
        <f>SUM(Q121:Q125)</f>
        <v>0</v>
      </c>
      <c r="R126" s="163" t="e">
        <f t="shared" si="35"/>
        <v>#DIV/0!</v>
      </c>
      <c r="S126" s="147"/>
      <c r="T126" s="147"/>
    </row>
    <row r="127" spans="12:20" ht="15.75" hidden="1">
      <c r="L127" s="164" t="s">
        <v>87</v>
      </c>
      <c r="M127" s="165" t="str">
        <f>I13</f>
        <v>Sheder</v>
      </c>
      <c r="N127" s="166"/>
      <c r="O127" s="166"/>
      <c r="P127" s="166"/>
      <c r="Q127" s="166"/>
      <c r="R127" s="167"/>
      <c r="S127" s="147"/>
      <c r="T127" s="147"/>
    </row>
    <row r="128" spans="19:20" ht="15.75" hidden="1">
      <c r="S128" s="147"/>
      <c r="T128" s="147"/>
    </row>
    <row r="129" spans="12:20" ht="12.75" hidden="1">
      <c r="L129" s="157" t="s">
        <v>88</v>
      </c>
      <c r="M129" s="158"/>
      <c r="N129" s="157"/>
      <c r="O129" s="159"/>
      <c r="P129" s="159"/>
      <c r="Q129" s="159"/>
      <c r="R129" s="158"/>
      <c r="S129" s="152"/>
      <c r="T129" s="152"/>
    </row>
    <row r="130" spans="12:18" ht="15.75" hidden="1">
      <c r="L130" s="140" t="s">
        <v>78</v>
      </c>
      <c r="M130" s="160" t="s">
        <v>79</v>
      </c>
      <c r="N130" s="161" t="s">
        <v>89</v>
      </c>
      <c r="O130" s="160" t="s">
        <v>81</v>
      </c>
      <c r="P130" s="161" t="s">
        <v>89</v>
      </c>
      <c r="Q130" s="161" t="s">
        <v>3</v>
      </c>
      <c r="R130" s="161" t="s">
        <v>89</v>
      </c>
    </row>
    <row r="131" spans="12:20" ht="15.75" customHeight="1" hidden="1">
      <c r="L131" s="140" t="s">
        <v>82</v>
      </c>
      <c r="M131" s="162" t="b">
        <f>IF(H14=TRUE,AgeSexBreakdown!E19)</f>
        <v>0</v>
      </c>
      <c r="N131" s="163" t="e">
        <f aca="true" t="shared" si="36" ref="N131:N136">M131/$Q$136</f>
        <v>#DIV/0!</v>
      </c>
      <c r="O131" s="162" t="b">
        <f>IF($H$14=TRUE,AgeSexBreakdown!D19)</f>
        <v>0</v>
      </c>
      <c r="P131" s="163" t="e">
        <f aca="true" t="shared" si="37" ref="P131:P136">O131/$Q$136</f>
        <v>#DIV/0!</v>
      </c>
      <c r="Q131" s="162">
        <f>M131+O131</f>
        <v>0</v>
      </c>
      <c r="R131" s="163" t="e">
        <f aca="true" t="shared" si="38" ref="R131:R136">Q131/$Q$136</f>
        <v>#DIV/0!</v>
      </c>
      <c r="S131" s="168"/>
      <c r="T131" s="168"/>
    </row>
    <row r="132" spans="12:20" ht="15.75" hidden="1">
      <c r="L132" s="146" t="s">
        <v>90</v>
      </c>
      <c r="M132" s="162" t="b">
        <f>IF($H$14=TRUE,AgeSexBreakdown!G19)</f>
        <v>0</v>
      </c>
      <c r="N132" s="163" t="e">
        <f t="shared" si="36"/>
        <v>#DIV/0!</v>
      </c>
      <c r="O132" s="162" t="b">
        <f>IF($H$14=TRUE,AgeSexBreakdown!F19)</f>
        <v>0</v>
      </c>
      <c r="P132" s="163" t="e">
        <f t="shared" si="37"/>
        <v>#DIV/0!</v>
      </c>
      <c r="Q132" s="162">
        <f>M132+O132</f>
        <v>0</v>
      </c>
      <c r="R132" s="163" t="e">
        <f t="shared" si="38"/>
        <v>#DIV/0!</v>
      </c>
      <c r="S132" s="145"/>
      <c r="T132" s="145"/>
    </row>
    <row r="133" spans="12:20" ht="15.75" hidden="1">
      <c r="L133" s="148" t="s">
        <v>84</v>
      </c>
      <c r="M133" s="162" t="b">
        <f>IF($H$14=TRUE,AgeSexBreakdown!I19)</f>
        <v>0</v>
      </c>
      <c r="N133" s="163" t="e">
        <f t="shared" si="36"/>
        <v>#DIV/0!</v>
      </c>
      <c r="O133" s="162" t="b">
        <f>IF($H$14=TRUE,AgeSexBreakdown!H19)</f>
        <v>0</v>
      </c>
      <c r="P133" s="163" t="e">
        <f t="shared" si="37"/>
        <v>#DIV/0!</v>
      </c>
      <c r="Q133" s="162">
        <f>M133+O133</f>
        <v>0</v>
      </c>
      <c r="R133" s="163" t="e">
        <f t="shared" si="38"/>
        <v>#DIV/0!</v>
      </c>
      <c r="S133" s="147"/>
      <c r="T133" s="147"/>
    </row>
    <row r="134" spans="12:20" ht="15.75" hidden="1">
      <c r="L134" s="140" t="s">
        <v>85</v>
      </c>
      <c r="M134" s="162" t="b">
        <f>IF($H$14=TRUE,AgeSexBreakdown!K19)</f>
        <v>0</v>
      </c>
      <c r="N134" s="163" t="e">
        <f t="shared" si="36"/>
        <v>#DIV/0!</v>
      </c>
      <c r="O134" s="162" t="b">
        <f>IF($H$14=TRUE,AgeSexBreakdown!J19)</f>
        <v>0</v>
      </c>
      <c r="P134" s="163" t="e">
        <f t="shared" si="37"/>
        <v>#DIV/0!</v>
      </c>
      <c r="Q134" s="162">
        <f>M134+O134</f>
        <v>0</v>
      </c>
      <c r="R134" s="163" t="e">
        <f t="shared" si="38"/>
        <v>#DIV/0!</v>
      </c>
      <c r="S134" s="147"/>
      <c r="T134" s="147"/>
    </row>
    <row r="135" spans="12:20" ht="15.75" hidden="1">
      <c r="L135" s="140" t="s">
        <v>86</v>
      </c>
      <c r="M135" s="162" t="b">
        <f>IF($H$14=TRUE,AgeSexBreakdown!M19)</f>
        <v>0</v>
      </c>
      <c r="N135" s="163" t="e">
        <f t="shared" si="36"/>
        <v>#DIV/0!</v>
      </c>
      <c r="O135" s="162" t="b">
        <f>IF($H$14=TRUE,AgeSexBreakdown!L19)</f>
        <v>0</v>
      </c>
      <c r="P135" s="163" t="e">
        <f t="shared" si="37"/>
        <v>#DIV/0!</v>
      </c>
      <c r="Q135" s="162">
        <f>M135+O135</f>
        <v>0</v>
      </c>
      <c r="R135" s="163" t="e">
        <f t="shared" si="38"/>
        <v>#DIV/0!</v>
      </c>
      <c r="S135" s="147"/>
      <c r="T135" s="147"/>
    </row>
    <row r="136" spans="12:20" ht="15.75" hidden="1">
      <c r="L136" s="140" t="s">
        <v>3</v>
      </c>
      <c r="M136" s="162">
        <f>SUM(M131:M135)</f>
        <v>0</v>
      </c>
      <c r="N136" s="163" t="e">
        <f t="shared" si="36"/>
        <v>#DIV/0!</v>
      </c>
      <c r="O136" s="162">
        <f>SUM(O131:O135)</f>
        <v>0</v>
      </c>
      <c r="P136" s="163" t="e">
        <f t="shared" si="37"/>
        <v>#DIV/0!</v>
      </c>
      <c r="Q136" s="162">
        <f>SUM(Q131:Q135)</f>
        <v>0</v>
      </c>
      <c r="R136" s="163" t="e">
        <f t="shared" si="38"/>
        <v>#DIV/0!</v>
      </c>
      <c r="S136" s="147"/>
      <c r="T136" s="147"/>
    </row>
    <row r="137" spans="12:20" ht="15.75" hidden="1">
      <c r="L137" s="164" t="s">
        <v>87</v>
      </c>
      <c r="M137" s="165" t="str">
        <f>I14</f>
        <v>Bokolmanyo</v>
      </c>
      <c r="N137" s="166"/>
      <c r="O137" s="166"/>
      <c r="P137" s="166"/>
      <c r="Q137" s="166"/>
      <c r="R137" s="167"/>
      <c r="S137" s="147"/>
      <c r="T137" s="147"/>
    </row>
    <row r="138" spans="19:20" ht="15.75" hidden="1">
      <c r="S138" s="147"/>
      <c r="T138" s="147"/>
    </row>
    <row r="139" spans="12:20" ht="12.75" hidden="1">
      <c r="L139" s="157" t="s">
        <v>88</v>
      </c>
      <c r="M139" s="158"/>
      <c r="N139" s="157"/>
      <c r="O139" s="159"/>
      <c r="P139" s="159"/>
      <c r="Q139" s="159"/>
      <c r="R139" s="158"/>
      <c r="S139" s="152"/>
      <c r="T139" s="152"/>
    </row>
    <row r="140" spans="12:18" ht="15.75" hidden="1">
      <c r="L140" s="140" t="s">
        <v>78</v>
      </c>
      <c r="M140" s="160" t="s">
        <v>79</v>
      </c>
      <c r="N140" s="161" t="s">
        <v>89</v>
      </c>
      <c r="O140" s="160" t="s">
        <v>81</v>
      </c>
      <c r="P140" s="161" t="s">
        <v>89</v>
      </c>
      <c r="Q140" s="161" t="s">
        <v>3</v>
      </c>
      <c r="R140" s="161" t="s">
        <v>89</v>
      </c>
    </row>
    <row r="141" spans="12:20" ht="15.75" customHeight="1" hidden="1">
      <c r="L141" s="140" t="s">
        <v>82</v>
      </c>
      <c r="M141" s="162" t="b">
        <f>IF($H$15=TRUE,AgeSexBreakdown!E20)</f>
        <v>0</v>
      </c>
      <c r="N141" s="169" t="e">
        <f aca="true" t="shared" si="39" ref="N141:N146">M141/$Q$146</f>
        <v>#DIV/0!</v>
      </c>
      <c r="O141" s="162" t="b">
        <f>IF($H$15=TRUE,AgeSexBreakdown!D20)</f>
        <v>0</v>
      </c>
      <c r="P141" s="169" t="e">
        <f aca="true" t="shared" si="40" ref="P141:P146">O141/$Q$146</f>
        <v>#DIV/0!</v>
      </c>
      <c r="Q141" s="162">
        <f>M141+O141</f>
        <v>0</v>
      </c>
      <c r="R141" s="169" t="e">
        <f aca="true" t="shared" si="41" ref="R141:R146">Q141/$Q$146</f>
        <v>#DIV/0!</v>
      </c>
      <c r="S141" s="168"/>
      <c r="T141" s="168"/>
    </row>
    <row r="142" spans="12:20" ht="15.75" hidden="1">
      <c r="L142" s="146" t="s">
        <v>90</v>
      </c>
      <c r="M142" s="162" t="b">
        <f>IF($H$15=TRUE,AgeSexBreakdown!G20)</f>
        <v>0</v>
      </c>
      <c r="N142" s="169" t="e">
        <f t="shared" si="39"/>
        <v>#DIV/0!</v>
      </c>
      <c r="O142" s="162" t="b">
        <f>IF($H$15=TRUE,AgeSexBreakdown!F20)</f>
        <v>0</v>
      </c>
      <c r="P142" s="169" t="e">
        <f t="shared" si="40"/>
        <v>#DIV/0!</v>
      </c>
      <c r="Q142" s="162">
        <f>M142+O142</f>
        <v>0</v>
      </c>
      <c r="R142" s="169" t="e">
        <f t="shared" si="41"/>
        <v>#DIV/0!</v>
      </c>
      <c r="S142" s="145"/>
      <c r="T142" s="145"/>
    </row>
    <row r="143" spans="12:20" ht="15.75" hidden="1">
      <c r="L143" s="148" t="s">
        <v>84</v>
      </c>
      <c r="M143" s="162" t="b">
        <f>IF($H$15=TRUE,AgeSexBreakdown!I20)</f>
        <v>0</v>
      </c>
      <c r="N143" s="169" t="e">
        <f t="shared" si="39"/>
        <v>#DIV/0!</v>
      </c>
      <c r="O143" s="162" t="b">
        <f>IF($H$15=TRUE,AgeSexBreakdown!H20)</f>
        <v>0</v>
      </c>
      <c r="P143" s="169" t="e">
        <f t="shared" si="40"/>
        <v>#DIV/0!</v>
      </c>
      <c r="Q143" s="162">
        <f>M143+O143</f>
        <v>0</v>
      </c>
      <c r="R143" s="169" t="e">
        <f t="shared" si="41"/>
        <v>#DIV/0!</v>
      </c>
      <c r="S143" s="170"/>
      <c r="T143" s="170"/>
    </row>
    <row r="144" spans="12:20" ht="15.75" hidden="1">
      <c r="L144" s="140" t="s">
        <v>85</v>
      </c>
      <c r="M144" s="161" t="b">
        <f>IF($H$15=TRUE,AgeSexBreakdown!K20)</f>
        <v>0</v>
      </c>
      <c r="N144" s="169" t="e">
        <f t="shared" si="39"/>
        <v>#DIV/0!</v>
      </c>
      <c r="O144" s="161" t="b">
        <f>IF($H$15=TRUE,AgeSexBreakdown!J20)</f>
        <v>0</v>
      </c>
      <c r="P144" s="169" t="e">
        <f t="shared" si="40"/>
        <v>#DIV/0!</v>
      </c>
      <c r="Q144" s="161">
        <f>M144+O144</f>
        <v>0</v>
      </c>
      <c r="R144" s="169" t="e">
        <f t="shared" si="41"/>
        <v>#DIV/0!</v>
      </c>
      <c r="S144" s="170"/>
      <c r="T144" s="170"/>
    </row>
    <row r="145" spans="12:20" ht="15.75" hidden="1">
      <c r="L145" s="140" t="s">
        <v>86</v>
      </c>
      <c r="M145" s="161" t="b">
        <f>IF($H$15=TRUE,AgeSexBreakdown!M20)</f>
        <v>0</v>
      </c>
      <c r="N145" s="169" t="e">
        <f t="shared" si="39"/>
        <v>#DIV/0!</v>
      </c>
      <c r="O145" s="161" t="b">
        <f>IF($H$15=TRUE,AgeSexBreakdown!L20)</f>
        <v>0</v>
      </c>
      <c r="P145" s="169" t="e">
        <f t="shared" si="40"/>
        <v>#DIV/0!</v>
      </c>
      <c r="Q145" s="161">
        <f>M145+O145</f>
        <v>0</v>
      </c>
      <c r="R145" s="169" t="e">
        <f t="shared" si="41"/>
        <v>#DIV/0!</v>
      </c>
      <c r="S145" s="170"/>
      <c r="T145" s="170"/>
    </row>
    <row r="146" spans="12:20" ht="15.75" hidden="1">
      <c r="L146" s="140" t="s">
        <v>3</v>
      </c>
      <c r="M146" s="162">
        <f>SUM(M141:M145)</f>
        <v>0</v>
      </c>
      <c r="N146" s="169" t="e">
        <f t="shared" si="39"/>
        <v>#DIV/0!</v>
      </c>
      <c r="O146" s="162">
        <f>SUM(O141:O145)</f>
        <v>0</v>
      </c>
      <c r="P146" s="169" t="e">
        <f t="shared" si="40"/>
        <v>#DIV/0!</v>
      </c>
      <c r="Q146" s="162">
        <f>SUM(Q141:Q145)</f>
        <v>0</v>
      </c>
      <c r="R146" s="169" t="e">
        <f t="shared" si="41"/>
        <v>#DIV/0!</v>
      </c>
      <c r="S146" s="170"/>
      <c r="T146" s="170"/>
    </row>
    <row r="147" spans="12:20" ht="15.75" hidden="1">
      <c r="L147" s="164" t="s">
        <v>87</v>
      </c>
      <c r="M147" s="165" t="str">
        <f>I15</f>
        <v>Melkadida   </v>
      </c>
      <c r="N147" s="166"/>
      <c r="O147" s="166"/>
      <c r="P147" s="166"/>
      <c r="Q147" s="166"/>
      <c r="R147" s="167"/>
      <c r="S147" s="170"/>
      <c r="T147" s="170"/>
    </row>
    <row r="148" ht="12.75" hidden="1"/>
    <row r="149" spans="12:20" ht="15.75" customHeight="1" hidden="1">
      <c r="L149" s="157" t="s">
        <v>88</v>
      </c>
      <c r="M149" s="158"/>
      <c r="N149" s="157"/>
      <c r="O149" s="159"/>
      <c r="P149" s="159"/>
      <c r="Q149" s="159"/>
      <c r="R149" s="158"/>
      <c r="S149" s="168"/>
      <c r="T149" s="168"/>
    </row>
    <row r="150" spans="12:20" ht="3.75" customHeight="1" hidden="1">
      <c r="L150" s="140" t="s">
        <v>78</v>
      </c>
      <c r="M150" s="160" t="s">
        <v>79</v>
      </c>
      <c r="N150" s="161" t="s">
        <v>89</v>
      </c>
      <c r="O150" s="160" t="s">
        <v>81</v>
      </c>
      <c r="P150" s="161" t="s">
        <v>89</v>
      </c>
      <c r="Q150" s="161" t="s">
        <v>3</v>
      </c>
      <c r="R150" s="161" t="s">
        <v>89</v>
      </c>
      <c r="S150" s="145"/>
      <c r="T150" s="145"/>
    </row>
    <row r="151" spans="12:20" ht="15.75" hidden="1">
      <c r="L151" s="140" t="s">
        <v>82</v>
      </c>
      <c r="M151" s="184" t="b">
        <f>IF($H$17=TRUE,AgeSexBreakdown!E23)</f>
        <v>0</v>
      </c>
      <c r="N151" s="169" t="e">
        <f aca="true" t="shared" si="42" ref="N151:N156">M151/$Q$156</f>
        <v>#DIV/0!</v>
      </c>
      <c r="O151" s="162" t="b">
        <f>IF($H$16=TRUE,AgeSexBreakdown!D23)</f>
        <v>0</v>
      </c>
      <c r="P151" s="169" t="e">
        <f aca="true" t="shared" si="43" ref="P151:P156">O151/$Q$156</f>
        <v>#DIV/0!</v>
      </c>
      <c r="Q151" s="162">
        <f aca="true" t="shared" si="44" ref="Q151:R156">M151+O151</f>
        <v>0</v>
      </c>
      <c r="R151" s="169" t="e">
        <f t="shared" si="44"/>
        <v>#DIV/0!</v>
      </c>
      <c r="S151" s="170"/>
      <c r="T151" s="170"/>
    </row>
    <row r="152" spans="12:20" ht="15.75" hidden="1">
      <c r="L152" s="146" t="s">
        <v>90</v>
      </c>
      <c r="M152" s="162" t="b">
        <f>IF($H$16=TRUE,AgeSexBreakdown!G23)</f>
        <v>0</v>
      </c>
      <c r="N152" s="169" t="e">
        <f t="shared" si="42"/>
        <v>#DIV/0!</v>
      </c>
      <c r="O152" s="162" t="b">
        <f>IF($H$16=TRUE,AgeSexBreakdown!F23)</f>
        <v>0</v>
      </c>
      <c r="P152" s="169" t="e">
        <f t="shared" si="43"/>
        <v>#DIV/0!</v>
      </c>
      <c r="Q152" s="162">
        <f t="shared" si="44"/>
        <v>0</v>
      </c>
      <c r="R152" s="169" t="e">
        <f t="shared" si="44"/>
        <v>#DIV/0!</v>
      </c>
      <c r="S152" s="170"/>
      <c r="T152" s="170"/>
    </row>
    <row r="153" spans="12:20" ht="15.75" hidden="1">
      <c r="L153" s="148" t="s">
        <v>84</v>
      </c>
      <c r="M153" s="184" t="b">
        <f>IF($H$16=TRUE,AgeSexBreakdown!I23)</f>
        <v>0</v>
      </c>
      <c r="N153" s="169" t="e">
        <f t="shared" si="42"/>
        <v>#DIV/0!</v>
      </c>
      <c r="O153" s="162" t="b">
        <f>IF($H$16=TRUE,AgeSexBreakdown!H23)</f>
        <v>0</v>
      </c>
      <c r="P153" s="169" t="e">
        <f t="shared" si="43"/>
        <v>#DIV/0!</v>
      </c>
      <c r="Q153" s="162">
        <f t="shared" si="44"/>
        <v>0</v>
      </c>
      <c r="R153" s="169" t="e">
        <f t="shared" si="44"/>
        <v>#DIV/0!</v>
      </c>
      <c r="S153" s="170"/>
      <c r="T153" s="170"/>
    </row>
    <row r="154" spans="12:20" ht="15.75" hidden="1">
      <c r="L154" s="140" t="s">
        <v>85</v>
      </c>
      <c r="M154" s="162" t="b">
        <f>IF($H$16=TRUE,AgeSexBreakdown!K23)</f>
        <v>0</v>
      </c>
      <c r="N154" s="169" t="e">
        <f t="shared" si="42"/>
        <v>#DIV/0!</v>
      </c>
      <c r="O154" s="161" t="b">
        <f>IF($H$16=TRUE,AgeSexBreakdown!J23)</f>
        <v>0</v>
      </c>
      <c r="P154" s="169" t="e">
        <f t="shared" si="43"/>
        <v>#DIV/0!</v>
      </c>
      <c r="Q154" s="162">
        <f t="shared" si="44"/>
        <v>0</v>
      </c>
      <c r="R154" s="169" t="e">
        <f t="shared" si="44"/>
        <v>#DIV/0!</v>
      </c>
      <c r="S154" s="170"/>
      <c r="T154" s="170"/>
    </row>
    <row r="155" spans="12:20" ht="6.75" customHeight="1" hidden="1">
      <c r="L155" s="140" t="s">
        <v>86</v>
      </c>
      <c r="M155" s="184" t="b">
        <f>IF($H$16=TRUE,AgeSexBreakdown!M23)</f>
        <v>0</v>
      </c>
      <c r="N155" s="169" t="e">
        <f t="shared" si="42"/>
        <v>#DIV/0!</v>
      </c>
      <c r="O155" s="161" t="b">
        <f>IF($H$16=TRUE,AgeSexBreakdown!L23)</f>
        <v>0</v>
      </c>
      <c r="P155" s="169" t="e">
        <f t="shared" si="43"/>
        <v>#DIV/0!</v>
      </c>
      <c r="Q155" s="162">
        <f t="shared" si="44"/>
        <v>0</v>
      </c>
      <c r="R155" s="169" t="e">
        <f t="shared" si="44"/>
        <v>#DIV/0!</v>
      </c>
      <c r="S155" s="170"/>
      <c r="T155" s="170"/>
    </row>
    <row r="156" spans="12:20" ht="15.75" hidden="1">
      <c r="L156" s="140" t="s">
        <v>3</v>
      </c>
      <c r="M156" s="162">
        <f>SUM(M151:M155)</f>
        <v>0</v>
      </c>
      <c r="N156" s="169" t="e">
        <f t="shared" si="42"/>
        <v>#DIV/0!</v>
      </c>
      <c r="O156" s="162">
        <f>SUM(O151:O155)</f>
        <v>0</v>
      </c>
      <c r="P156" s="169" t="e">
        <f t="shared" si="43"/>
        <v>#DIV/0!</v>
      </c>
      <c r="Q156" s="162">
        <f t="shared" si="44"/>
        <v>0</v>
      </c>
      <c r="R156" s="169" t="e">
        <f t="shared" si="44"/>
        <v>#DIV/0!</v>
      </c>
      <c r="S156" s="170"/>
      <c r="T156" s="170"/>
    </row>
    <row r="157" spans="12:20" ht="12.75" hidden="1">
      <c r="L157" s="164" t="s">
        <v>87</v>
      </c>
      <c r="M157" s="165" t="str">
        <f>I16</f>
        <v>Dolo Ado transit and reception  centre</v>
      </c>
      <c r="N157" s="166"/>
      <c r="O157" s="166"/>
      <c r="P157" s="166"/>
      <c r="Q157" s="166"/>
      <c r="R157" s="167"/>
      <c r="S157" s="152"/>
      <c r="T157" s="152"/>
    </row>
    <row r="158" ht="12.75" hidden="1"/>
    <row r="159" spans="12:18" ht="12.75" hidden="1">
      <c r="L159" s="157" t="s">
        <v>88</v>
      </c>
      <c r="M159" s="158"/>
      <c r="N159" s="157"/>
      <c r="O159" s="159"/>
      <c r="P159" s="159"/>
      <c r="Q159" s="159"/>
      <c r="R159" s="158"/>
    </row>
    <row r="160" spans="12:18" ht="15.75" hidden="1">
      <c r="L160" s="140" t="s">
        <v>78</v>
      </c>
      <c r="M160" s="160" t="s">
        <v>79</v>
      </c>
      <c r="N160" s="161" t="s">
        <v>89</v>
      </c>
      <c r="O160" s="160" t="s">
        <v>81</v>
      </c>
      <c r="P160" s="161" t="s">
        <v>89</v>
      </c>
      <c r="Q160" s="161" t="s">
        <v>3</v>
      </c>
      <c r="R160" s="161" t="s">
        <v>89</v>
      </c>
    </row>
    <row r="161" spans="12:18" ht="15.75" hidden="1">
      <c r="L161" s="140" t="s">
        <v>82</v>
      </c>
      <c r="M161" s="184" t="b">
        <f>IF($H$17=TRUE,AgeSexBreakdown!E21)</f>
        <v>0</v>
      </c>
      <c r="N161" s="169" t="e">
        <f>M161/M166</f>
        <v>#DIV/0!</v>
      </c>
      <c r="O161" s="162" t="b">
        <f>IF($H$17=TRUE,AgeSexBreakdown!D21)</f>
        <v>0</v>
      </c>
      <c r="P161" s="169" t="e">
        <f>O161/O166</f>
        <v>#DIV/0!</v>
      </c>
      <c r="Q161" s="162">
        <f aca="true" t="shared" si="45" ref="Q161:Q166">M161+O161</f>
        <v>0</v>
      </c>
      <c r="R161" s="169" t="e">
        <f aca="true" t="shared" si="46" ref="R161:R166">N161+P161</f>
        <v>#DIV/0!</v>
      </c>
    </row>
    <row r="162" spans="12:18" ht="15.75" hidden="1">
      <c r="L162" s="146" t="s">
        <v>90</v>
      </c>
      <c r="M162" s="162" t="b">
        <f>IF($H$17=TRUE,AgeSexBreakdown!G21)</f>
        <v>0</v>
      </c>
      <c r="N162" s="169" t="e">
        <f>M162/M166</f>
        <v>#DIV/0!</v>
      </c>
      <c r="O162" s="162" t="b">
        <f>IF($H$17=TRUE,AgeSexBreakdown!F21)</f>
        <v>0</v>
      </c>
      <c r="P162" s="169" t="e">
        <f>O162/O166</f>
        <v>#DIV/0!</v>
      </c>
      <c r="Q162" s="162">
        <f t="shared" si="45"/>
        <v>0</v>
      </c>
      <c r="R162" s="169" t="e">
        <f t="shared" si="46"/>
        <v>#DIV/0!</v>
      </c>
    </row>
    <row r="163" spans="12:18" ht="15.75" hidden="1">
      <c r="L163" s="148" t="s">
        <v>84</v>
      </c>
      <c r="M163" s="184" t="b">
        <f>IF($H$17=TRUE,AgeSexBreakdown!I21)</f>
        <v>0</v>
      </c>
      <c r="N163" s="169" t="e">
        <f>M163/M166</f>
        <v>#DIV/0!</v>
      </c>
      <c r="O163" s="162" t="b">
        <f>IF($H$17=TRUE,AgeSexBreakdown!H21)</f>
        <v>0</v>
      </c>
      <c r="P163" s="169" t="e">
        <f>O163/O166</f>
        <v>#DIV/0!</v>
      </c>
      <c r="Q163" s="162">
        <f t="shared" si="45"/>
        <v>0</v>
      </c>
      <c r="R163" s="169" t="e">
        <f t="shared" si="46"/>
        <v>#DIV/0!</v>
      </c>
    </row>
    <row r="164" spans="12:18" ht="15.75" hidden="1">
      <c r="L164" s="140" t="s">
        <v>85</v>
      </c>
      <c r="M164" s="162" t="b">
        <f>IF($H$17=TRUE,AgeSexBreakdown!K21)</f>
        <v>0</v>
      </c>
      <c r="N164" s="169" t="e">
        <f>M164/M166</f>
        <v>#DIV/0!</v>
      </c>
      <c r="O164" s="161" t="b">
        <f>IF($H$17=TRUE,AgeSexBreakdown!J21)</f>
        <v>0</v>
      </c>
      <c r="P164" s="169" t="e">
        <f>O164/O166</f>
        <v>#DIV/0!</v>
      </c>
      <c r="Q164" s="162">
        <f t="shared" si="45"/>
        <v>0</v>
      </c>
      <c r="R164" s="169" t="e">
        <f t="shared" si="46"/>
        <v>#DIV/0!</v>
      </c>
    </row>
    <row r="165" spans="12:18" ht="15.75" hidden="1">
      <c r="L165" s="140" t="s">
        <v>86</v>
      </c>
      <c r="M165" s="184" t="b">
        <f>IF($H$17=TRUE,AgeSexBreakdown!M21)</f>
        <v>0</v>
      </c>
      <c r="N165" s="169" t="e">
        <f>M165/M166</f>
        <v>#DIV/0!</v>
      </c>
      <c r="O165" s="161" t="b">
        <f>IF($H$17=TRUE,AgeSexBreakdown!L21)</f>
        <v>0</v>
      </c>
      <c r="P165" s="169" t="e">
        <f>O165/O166</f>
        <v>#DIV/0!</v>
      </c>
      <c r="Q165" s="162">
        <f t="shared" si="45"/>
        <v>0</v>
      </c>
      <c r="R165" s="169" t="e">
        <f t="shared" si="46"/>
        <v>#DIV/0!</v>
      </c>
    </row>
    <row r="166" spans="12:18" ht="15.75" hidden="1">
      <c r="L166" s="140" t="s">
        <v>3</v>
      </c>
      <c r="M166" s="162">
        <f>SUM(M161:M165)</f>
        <v>0</v>
      </c>
      <c r="N166" s="169" t="e">
        <f>SUM(N161:N165)</f>
        <v>#DIV/0!</v>
      </c>
      <c r="O166" s="162">
        <f>SUM(O161:O165)</f>
        <v>0</v>
      </c>
      <c r="P166" s="169" t="e">
        <f>SUM(P161:P165)</f>
        <v>#DIV/0!</v>
      </c>
      <c r="Q166" s="162">
        <f t="shared" si="45"/>
        <v>0</v>
      </c>
      <c r="R166" s="169" t="e">
        <f t="shared" si="46"/>
        <v>#DIV/0!</v>
      </c>
    </row>
    <row r="167" spans="12:18" ht="12.75" hidden="1">
      <c r="L167" s="164" t="s">
        <v>87</v>
      </c>
      <c r="M167" s="165" t="s">
        <v>94</v>
      </c>
      <c r="N167" s="166"/>
      <c r="O167" s="166"/>
      <c r="P167" s="166"/>
      <c r="Q167" s="166"/>
      <c r="R167" s="167"/>
    </row>
    <row r="168" ht="12.75" hidden="1"/>
    <row r="169" spans="12:18" ht="12.75" hidden="1">
      <c r="L169" s="157" t="s">
        <v>88</v>
      </c>
      <c r="M169" s="158"/>
      <c r="N169" s="157"/>
      <c r="O169" s="159"/>
      <c r="P169" s="159"/>
      <c r="Q169" s="159"/>
      <c r="R169" s="158"/>
    </row>
    <row r="170" spans="12:18" ht="15.75" hidden="1">
      <c r="L170" s="140" t="s">
        <v>78</v>
      </c>
      <c r="M170" s="160" t="s">
        <v>79</v>
      </c>
      <c r="N170" s="161" t="s">
        <v>89</v>
      </c>
      <c r="O170" s="160" t="s">
        <v>81</v>
      </c>
      <c r="P170" s="161" t="s">
        <v>89</v>
      </c>
      <c r="Q170" s="161" t="s">
        <v>3</v>
      </c>
      <c r="R170" s="161" t="s">
        <v>89</v>
      </c>
    </row>
    <row r="171" spans="12:18" ht="15.75" hidden="1">
      <c r="L171" s="140" t="s">
        <v>82</v>
      </c>
      <c r="M171" s="184" t="b">
        <f>IF($H$18=TRUE,AgeSexBreakdown!E22)</f>
        <v>0</v>
      </c>
      <c r="N171" s="169" t="e">
        <f>M171/M176</f>
        <v>#DIV/0!</v>
      </c>
      <c r="O171" s="162" t="b">
        <f>IF($H$18=TRUE,AgeSexBreakdown!D22)</f>
        <v>0</v>
      </c>
      <c r="P171" s="169" t="e">
        <f>O171/O176</f>
        <v>#DIV/0!</v>
      </c>
      <c r="Q171" s="162">
        <f aca="true" t="shared" si="47" ref="Q171:Q176">M171+O171</f>
        <v>0</v>
      </c>
      <c r="R171" s="169" t="e">
        <f aca="true" t="shared" si="48" ref="R171:R176">N171+P171</f>
        <v>#DIV/0!</v>
      </c>
    </row>
    <row r="172" spans="12:18" ht="15.75" hidden="1">
      <c r="L172" s="146" t="s">
        <v>90</v>
      </c>
      <c r="M172" s="162" t="b">
        <f>IF($H$18=TRUE,AgeSexBreakdown!G22)</f>
        <v>0</v>
      </c>
      <c r="N172" s="169" t="e">
        <f>M172/M176</f>
        <v>#DIV/0!</v>
      </c>
      <c r="O172" s="162" t="b">
        <f>IF($H$18=TRUE,AgeSexBreakdown!F22)</f>
        <v>0</v>
      </c>
      <c r="P172" s="169" t="e">
        <f>O172/O176</f>
        <v>#DIV/0!</v>
      </c>
      <c r="Q172" s="162">
        <f t="shared" si="47"/>
        <v>0</v>
      </c>
      <c r="R172" s="169" t="e">
        <f t="shared" si="48"/>
        <v>#DIV/0!</v>
      </c>
    </row>
    <row r="173" spans="12:18" ht="15.75" hidden="1">
      <c r="L173" s="148" t="s">
        <v>84</v>
      </c>
      <c r="M173" s="184" t="b">
        <f>IF($H$18=TRUE,AgeSexBreakdown!I22)</f>
        <v>0</v>
      </c>
      <c r="N173" s="169" t="e">
        <f>M173/M176</f>
        <v>#DIV/0!</v>
      </c>
      <c r="O173" s="162" t="b">
        <f>IF($H$18=TRUE,AgeSexBreakdown!H22)</f>
        <v>0</v>
      </c>
      <c r="P173" s="169" t="e">
        <f>O173/O176</f>
        <v>#DIV/0!</v>
      </c>
      <c r="Q173" s="162">
        <f t="shared" si="47"/>
        <v>0</v>
      </c>
      <c r="R173" s="169" t="e">
        <f t="shared" si="48"/>
        <v>#DIV/0!</v>
      </c>
    </row>
    <row r="174" spans="12:18" ht="15.75" hidden="1">
      <c r="L174" s="140" t="s">
        <v>85</v>
      </c>
      <c r="M174" s="162" t="b">
        <f>IF($H$18=TRUE,AgeSexBreakdown!K22)</f>
        <v>0</v>
      </c>
      <c r="N174" s="169" t="e">
        <f>M174/M176</f>
        <v>#DIV/0!</v>
      </c>
      <c r="O174" s="161" t="b">
        <f>IF($H$18=TRUE,AgeSexBreakdown!J22)</f>
        <v>0</v>
      </c>
      <c r="P174" s="169" t="e">
        <f>O174/O176</f>
        <v>#DIV/0!</v>
      </c>
      <c r="Q174" s="162">
        <f t="shared" si="47"/>
        <v>0</v>
      </c>
      <c r="R174" s="169" t="e">
        <f t="shared" si="48"/>
        <v>#DIV/0!</v>
      </c>
    </row>
    <row r="175" spans="12:18" ht="15.75" hidden="1">
      <c r="L175" s="140" t="s">
        <v>86</v>
      </c>
      <c r="M175" s="184" t="b">
        <f>IF($H$18=TRUE,AgeSexBreakdown!M22)</f>
        <v>0</v>
      </c>
      <c r="N175" s="169" t="e">
        <f>M175/M176</f>
        <v>#DIV/0!</v>
      </c>
      <c r="O175" s="161" t="b">
        <f>IF($H$18=TRUE,AgeSexBreakdown!L22)</f>
        <v>0</v>
      </c>
      <c r="P175" s="169" t="e">
        <f>O175/O176</f>
        <v>#DIV/0!</v>
      </c>
      <c r="Q175" s="162">
        <f t="shared" si="47"/>
        <v>0</v>
      </c>
      <c r="R175" s="169" t="e">
        <f t="shared" si="48"/>
        <v>#DIV/0!</v>
      </c>
    </row>
    <row r="176" spans="12:18" ht="15.75" hidden="1">
      <c r="L176" s="140" t="s">
        <v>3</v>
      </c>
      <c r="M176" s="162">
        <f>SUM(M171:M175)</f>
        <v>0</v>
      </c>
      <c r="N176" s="169" t="e">
        <f>SUM(N171:N175)</f>
        <v>#DIV/0!</v>
      </c>
      <c r="O176" s="162">
        <f>SUM(O171:O175)</f>
        <v>0</v>
      </c>
      <c r="P176" s="169" t="e">
        <f>SUM(P171:P175)</f>
        <v>#DIV/0!</v>
      </c>
      <c r="Q176" s="162">
        <f t="shared" si="47"/>
        <v>0</v>
      </c>
      <c r="R176" s="169" t="e">
        <f t="shared" si="48"/>
        <v>#DIV/0!</v>
      </c>
    </row>
    <row r="177" spans="12:18" ht="12" customHeight="1" hidden="1">
      <c r="L177" s="164" t="s">
        <v>87</v>
      </c>
      <c r="M177" s="165" t="s">
        <v>96</v>
      </c>
      <c r="N177" s="202"/>
      <c r="O177" s="166"/>
      <c r="P177" s="166"/>
      <c r="Q177" s="166"/>
      <c r="R177" s="167"/>
    </row>
    <row r="178" ht="12.75" customHeight="1" thickTop="1"/>
    <row r="179" ht="13.5" customHeight="1"/>
    <row r="248" ht="19.5" customHeight="1"/>
    <row r="249" ht="6.75" customHeight="1"/>
    <row r="250" ht="11.25" customHeight="1">
      <c r="V250" t="s">
        <v>94</v>
      </c>
    </row>
    <row r="251" ht="12.75" customHeight="1">
      <c r="V251" t="s">
        <v>96</v>
      </c>
    </row>
    <row r="252" ht="18" customHeight="1"/>
    <row r="253" ht="22.5" customHeight="1"/>
    <row r="254" ht="22.5" customHeight="1"/>
    <row r="255" ht="27.75" customHeight="1"/>
    <row r="256" ht="20.25" customHeight="1"/>
    <row r="257" ht="21.75" customHeight="1"/>
    <row r="259" ht="14.25" customHeight="1"/>
    <row r="260" ht="20.25" customHeight="1"/>
    <row r="261" ht="21" customHeight="1"/>
    <row r="262" ht="11.25" customHeight="1"/>
    <row r="263" ht="12.75" customHeight="1"/>
    <row r="264" ht="11.25" customHeight="1"/>
    <row r="265" ht="11.25" customHeight="1"/>
    <row r="266" ht="11.25" customHeight="1"/>
    <row r="267" ht="12" customHeight="1"/>
    <row r="268" ht="8.25" customHeight="1"/>
    <row r="269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N10:P10 Q5:Q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2011-08-03T10:59:45Z</cp:lastPrinted>
  <dcterms:created xsi:type="dcterms:W3CDTF">2006-11-03T14:22:08Z</dcterms:created>
  <dcterms:modified xsi:type="dcterms:W3CDTF">2011-11-04T08:43:04Z</dcterms:modified>
  <cp:category/>
  <cp:version/>
  <cp:contentType/>
  <cp:contentStatus/>
</cp:coreProperties>
</file>