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<sst xmlns="http://schemas.openxmlformats.org/spreadsheetml/2006/main" count="508" uniqueCount="115">
  <si>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</si>
  <si>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</si>
  <si>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</si>
  <si>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</si>
  <si>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</si>
  <si>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</si>
  <si>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</si>
  <si>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</si>
  <si>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</si>
  <si>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</si>
  <si>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</si>
  <si>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</si>
  <si>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</si>
  <si>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</si>
  <si>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</si>
  <si>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</si>
  <si>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</si>
  <si>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</si>
  <si>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</si>
  <si>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</si>
  <si>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</si>
  <si>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</si>
  <si>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</si>
  <si>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</si>
  <si>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</si>
  <si>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</si>
  <si>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</si>
  <si>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</si>
  <si>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</si>
  <si>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</si>
  <si>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</si>
  <si>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</si>
  <si>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</si>
  <si>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</si>
  <si>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</si>
  <si>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</si>
  <si>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</si>
  <si>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</si>
  <si>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</si>
  <si>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</si>
  <si>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</si>
  <si>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</si>
  <si>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</si>
  <si>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</si>
  <si>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</si>
  <si>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</si>
  <si>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</si>
  <si>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</si>
  <si>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</si>
  <si>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</si>
  <si>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</si>
  <si>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</si>
  <si>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</si>
  <si>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</si>
  <si>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</si>
  <si>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</si>
  <si>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</si>
  <si>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</si>
  <si>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</si>
  <si>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</si>
  <si>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</si>
  <si>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</si>
  <si>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</si>
  <si>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</si>
  <si>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</si>
  <si>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</si>
  <si>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</si>
  <si>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</si>
  <si>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</si>
  <si>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</si>
  <si>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</si>
  <si>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</si>
  <si>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</si>
  <si>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</si>
  <si>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</si>
  <si>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</si>
  <si>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</si>
  <si>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</si>
  <si>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</si>
  <si>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</si>
  <si>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</si>
  <si>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</si>
  <si>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</si>
  <si>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</si>
  <si>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</si>
  <si>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</si>
  <si>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</si>
  <si>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</si>
  <si>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</si>
  <si>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</si>
  <si>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</si>
  <si>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</si>
  <si>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</si>
  <si>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</si>
  <si>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</si>
  <si>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</si>
  <si>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</si>
  <si>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</si>
  <si>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</si>
  <si>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</si>
  <si>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</si>
  <si>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</si>
  <si>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</si>
  <si>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</si>
  <si>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</si>
  <si>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</si>
  <si>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</si>
  <si>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</si>
  <si>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</si>
  <si>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</si>
  <si>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Yemen</t>
  </si>
  <si>
    <t xml:space="preserve">    As of 31 Mar 2012</t>
  </si>
  <si>
    <t xml:space="preserve"> As of 31 Mar 2012</t>
  </si>
  <si>
    <t>Population Change in the Month of  31 Mar 2012</t>
  </si>
  <si>
    <t>or   1.32%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</si>
</sst>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2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5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4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6" fillId="7" borderId="61" xfId="0" applyFont="1" applyFill="1" applyBorder="1" applyAlignment="1">
      <alignment/>
    </xf>
    <xf numFmtId="0" fontId="96" fillId="7" borderId="61" xfId="0" applyFont="1" applyFill="1" applyBorder="1" applyAlignment="1">
      <alignment horizontal="left"/>
    </xf>
    <xf numFmtId="0" fontId="96" fillId="7" borderId="61" xfId="0" applyFont="1" applyFill="1" applyBorder="1" applyAlignment="1">
      <alignment horizontal="right"/>
    </xf>
    <xf numFmtId="0" fontId="96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3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5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97" fillId="2" borderId="69" xfId="0" applyFont="1" applyFill="1" applyBorder="1" applyAlignment="1">
      <alignment horizontal="left"/>
    </xf>
    <xf numFmtId="0" fontId="98" fillId="2" borderId="29" xfId="0" applyFont="1" applyFill="1" applyBorder="1" applyAlignment="1">
      <alignment horizontal="left" wrapText="1"/>
    </xf>
    <xf numFmtId="0" fontId="97" fillId="2" borderId="29" xfId="0" applyFont="1" applyFill="1" applyBorder="1" applyAlignment="1">
      <alignment horizontal="left"/>
    </xf>
    <xf numFmtId="0" fontId="0" fillId="16" borderId="50" xfId="0" applyFill="1" applyBorder="1" applyAlignment="1">
      <alignment/>
    </xf>
    <xf numFmtId="172" fontId="9" fillId="0" borderId="70" xfId="42" applyNumberFormat="1" applyFont="1" applyFill="1" applyBorder="1" applyAlignment="1">
      <alignment horizontal="right"/>
    </xf>
    <xf numFmtId="172" fontId="9" fillId="0" borderId="71" xfId="42" applyNumberFormat="1" applyFont="1" applyFill="1" applyBorder="1" applyAlignment="1">
      <alignment horizontal="right"/>
    </xf>
    <xf numFmtId="172" fontId="3" fillId="0" borderId="72" xfId="42" applyNumberFormat="1" applyFont="1" applyFill="1" applyBorder="1" applyAlignment="1">
      <alignment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172" fontId="9" fillId="0" borderId="80" xfId="42" applyNumberFormat="1" applyFont="1" applyFill="1" applyBorder="1" applyAlignment="1">
      <alignment horizontal="center"/>
    </xf>
    <xf numFmtId="172" fontId="9" fillId="0" borderId="81" xfId="42" applyNumberFormat="1" applyFont="1" applyFill="1" applyBorder="1" applyAlignment="1">
      <alignment horizontal="center"/>
    </xf>
    <xf numFmtId="49" fontId="9" fillId="0" borderId="8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2" xfId="42" applyNumberFormat="1" applyFont="1" applyFill="1" applyBorder="1" applyAlignment="1">
      <alignment horizontal="center"/>
    </xf>
    <xf numFmtId="172" fontId="9" fillId="0" borderId="83" xfId="42" applyNumberFormat="1" applyFont="1" applyFill="1" applyBorder="1" applyAlignment="1">
      <alignment horizontal="center"/>
    </xf>
    <xf numFmtId="172" fontId="9" fillId="0" borderId="84" xfId="42" applyNumberFormat="1" applyFont="1" applyFill="1" applyBorder="1" applyAlignment="1">
      <alignment horizontal="center" vertical="center"/>
    </xf>
    <xf numFmtId="172" fontId="9" fillId="0" borderId="85" xfId="42" applyNumberFormat="1" applyFont="1" applyFill="1" applyBorder="1" applyAlignment="1">
      <alignment horizontal="center" vertical="center"/>
    </xf>
    <xf numFmtId="49" fontId="9" fillId="0" borderId="80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center" vertical="center" wrapText="1"/>
    </xf>
    <xf numFmtId="0" fontId="67" fillId="5" borderId="89" xfId="0" applyFont="1" applyFill="1" applyBorder="1" applyAlignment="1">
      <alignment horizontal="center" vertical="center" wrapText="1"/>
    </xf>
    <xf numFmtId="0" fontId="67" fillId="5" borderId="90" xfId="0" applyFont="1" applyFill="1" applyBorder="1" applyAlignment="1">
      <alignment horizontal="center" vertical="center" wrapText="1"/>
    </xf>
    <xf numFmtId="0" fontId="67" fillId="5" borderId="91" xfId="0" applyFont="1" applyFill="1" applyBorder="1" applyAlignment="1">
      <alignment horizontal="center" vertical="center" wrapText="1"/>
    </xf>
    <xf numFmtId="0" fontId="66" fillId="5" borderId="92" xfId="0" applyFont="1" applyFill="1" applyBorder="1" applyAlignment="1">
      <alignment horizontal="center" vertical="center"/>
    </xf>
    <xf numFmtId="0" fontId="66" fillId="5" borderId="93" xfId="0" applyFont="1" applyFill="1" applyBorder="1" applyAlignment="1">
      <alignment horizontal="center" vertical="center"/>
    </xf>
    <xf numFmtId="0" fontId="66" fillId="5" borderId="9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30075"/>
          <c:w val="0.837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3"/>
            <c:spPr>
              <a:solidFill>
                <a:srgbClr val="CC99FF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rgbClr val="CC99FF"/>
              </a:solidFill>
            </c:spPr>
          </c:dPt>
          <c:dPt>
            <c:idx val="16"/>
            <c:spPr>
              <a:solidFill>
                <a:srgbClr val="CC99FF"/>
              </a:solidFill>
            </c:spPr>
          </c:dPt>
          <c:dPt>
            <c:idx val="17"/>
            <c:spPr>
              <a:solidFill>
                <a:srgbClr val="CC99FF"/>
              </a:soli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411"/>
        <c:crosses val="autoZero"/>
        <c:auto val="0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41303244"/>
        <c:axId val="36184877"/>
      </c:bar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3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293895"/>
        <c:crosses val="autoZero"/>
        <c:auto val="0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722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4991872"/>
        <c:axId val="44926849"/>
      </c:bar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1688458"/>
        <c:axId val="15196123"/>
      </c:bar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0">
      <selection activeCell="K69" sqref="K69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300" t="s">
        <v>111</v>
      </c>
      <c r="E6" s="300"/>
      <c r="F6" s="300"/>
      <c r="G6" s="300"/>
      <c r="H6" s="300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1334</v>
      </c>
      <c r="D11" s="172">
        <v>2688</v>
      </c>
      <c r="E11" s="173">
        <f aca="true" t="shared" si="0" ref="E11:E30">D11/$D$31</f>
        <v>0.008718412781815881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15935</v>
      </c>
      <c r="D12" s="270">
        <v>18797</v>
      </c>
      <c r="E12" s="193">
        <f t="shared" si="0"/>
        <v>0.06096726378712542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11620</v>
      </c>
      <c r="D13" s="272">
        <v>14521</v>
      </c>
      <c r="E13" s="194">
        <f t="shared" si="0"/>
        <v>0.047098241073195095</v>
      </c>
      <c r="F13" s="25"/>
      <c r="G13" s="9"/>
      <c r="P13" s="17"/>
    </row>
    <row r="14" spans="2:7" ht="12.75">
      <c r="B14" s="213" t="s">
        <v>18</v>
      </c>
      <c r="C14" s="214">
        <v>4405</v>
      </c>
      <c r="D14" s="215">
        <v>8103</v>
      </c>
      <c r="E14" s="195">
        <f t="shared" si="0"/>
        <v>0.02628173317375524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0.04961516381080266</v>
      </c>
      <c r="F15" s="111"/>
      <c r="Q15" s="113"/>
    </row>
    <row r="16" spans="2:17" ht="12.75">
      <c r="B16" s="268" t="s">
        <v>11</v>
      </c>
      <c r="C16" s="271">
        <v>5076</v>
      </c>
      <c r="D16" s="272">
        <v>24256</v>
      </c>
      <c r="E16" s="193">
        <f t="shared" si="0"/>
        <v>0.07867329629305284</v>
      </c>
      <c r="F16" s="25"/>
      <c r="G16" s="9"/>
      <c r="Q16" s="82"/>
    </row>
    <row r="17" spans="2:7" ht="12.75">
      <c r="B17" s="213" t="s">
        <v>13</v>
      </c>
      <c r="C17" s="214">
        <v>4003</v>
      </c>
      <c r="D17" s="215">
        <v>9469</v>
      </c>
      <c r="E17" s="194">
        <f t="shared" si="0"/>
        <v>0.030712295621657212</v>
      </c>
      <c r="F17" s="25"/>
      <c r="G17" s="9"/>
    </row>
    <row r="18" spans="2:7" ht="12.75">
      <c r="B18" s="238" t="s">
        <v>94</v>
      </c>
      <c r="C18" s="239">
        <v>4359</v>
      </c>
      <c r="D18" s="240">
        <v>12416</v>
      </c>
      <c r="E18" s="194">
        <f t="shared" si="0"/>
        <v>0.040270763801720975</v>
      </c>
      <c r="F18" s="25"/>
      <c r="G18" s="9"/>
    </row>
    <row r="19" spans="2:7" ht="12.75">
      <c r="B19" s="238" t="s">
        <v>95</v>
      </c>
      <c r="C19" s="239">
        <v>2681</v>
      </c>
      <c r="D19" s="240">
        <v>9034</v>
      </c>
      <c r="E19" s="194">
        <f t="shared" si="0"/>
        <v>0.029301391767457097</v>
      </c>
      <c r="F19" s="25"/>
      <c r="G19" s="9"/>
    </row>
    <row r="20" spans="2:18" ht="12.75">
      <c r="B20" s="160" t="s">
        <v>20</v>
      </c>
      <c r="C20" s="216">
        <v>632</v>
      </c>
      <c r="D20" s="217">
        <v>2780</v>
      </c>
      <c r="E20" s="193">
        <f t="shared" si="0"/>
        <v>0.009016810838336366</v>
      </c>
      <c r="F20" s="109"/>
      <c r="G20" s="9"/>
      <c r="P20" s="17"/>
      <c r="R20" s="17"/>
    </row>
    <row r="21" spans="2:7" ht="12.75">
      <c r="B21" s="268" t="s">
        <v>31</v>
      </c>
      <c r="C21" s="214">
        <v>2304</v>
      </c>
      <c r="D21" s="215">
        <v>13285</v>
      </c>
      <c r="E21" s="194">
        <f t="shared" si="0"/>
        <v>0.04308932805298511</v>
      </c>
      <c r="F21" s="24"/>
      <c r="G21" s="9"/>
    </row>
    <row r="22" spans="2:17" ht="12.75">
      <c r="B22" s="268" t="s">
        <v>16</v>
      </c>
      <c r="C22" s="271">
        <v>2201</v>
      </c>
      <c r="D22" s="272">
        <v>16340</v>
      </c>
      <c r="E22" s="195">
        <f t="shared" si="0"/>
        <v>0.05299808960374684</v>
      </c>
      <c r="F22" s="25"/>
      <c r="G22" s="9"/>
      <c r="P22" s="17"/>
      <c r="Q22" s="17"/>
    </row>
    <row r="23" spans="2:20" ht="12.75">
      <c r="B23" s="213" t="s">
        <v>24</v>
      </c>
      <c r="C23" s="271">
        <v>2603</v>
      </c>
      <c r="D23" s="272">
        <v>11407</v>
      </c>
      <c r="E23" s="193">
        <f t="shared" si="0"/>
        <v>0.03699811555140393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9779</v>
      </c>
      <c r="D24" s="172">
        <v>39034</v>
      </c>
      <c r="E24" s="194">
        <f t="shared" si="0"/>
        <v>0.12660510585022364</v>
      </c>
      <c r="F24" s="111"/>
      <c r="P24" s="9"/>
      <c r="Q24" s="82"/>
      <c r="R24" s="17"/>
    </row>
    <row r="25" spans="2:7" ht="12.75">
      <c r="B25" s="268" t="s">
        <v>66</v>
      </c>
      <c r="C25" s="216">
        <v>9242</v>
      </c>
      <c r="D25" s="217">
        <v>40351</v>
      </c>
      <c r="E25" s="195">
        <f t="shared" si="0"/>
        <v>0.13087673889845708</v>
      </c>
      <c r="F25" s="25"/>
      <c r="G25" s="9"/>
    </row>
    <row r="26" spans="2:7" ht="12.75">
      <c r="B26" s="268" t="s">
        <v>89</v>
      </c>
      <c r="C26" s="216">
        <v>6218</v>
      </c>
      <c r="D26" s="217">
        <v>26459</v>
      </c>
      <c r="E26" s="193">
        <f t="shared" si="0"/>
        <v>0.085818632363864</v>
      </c>
      <c r="F26" s="25"/>
      <c r="G26" s="9"/>
    </row>
    <row r="27" spans="2:7" ht="12.75">
      <c r="B27" s="268" t="s">
        <v>91</v>
      </c>
      <c r="C27" s="216">
        <v>6218</v>
      </c>
      <c r="D27" s="217">
        <v>26098</v>
      </c>
      <c r="E27" s="273">
        <f t="shared" si="0"/>
        <v>0.0846477443377347</v>
      </c>
      <c r="F27" s="25"/>
      <c r="G27" s="9"/>
    </row>
    <row r="28" spans="2:7" ht="12.75">
      <c r="B28" s="268" t="s">
        <v>100</v>
      </c>
      <c r="C28" s="216">
        <v>3864</v>
      </c>
      <c r="D28" s="217">
        <v>15723</v>
      </c>
      <c r="E28" s="273">
        <f t="shared" si="0"/>
        <v>0.05099687655077794</v>
      </c>
      <c r="F28" s="25"/>
      <c r="G28" s="9"/>
    </row>
    <row r="29" spans="2:16" ht="22.5" customHeight="1">
      <c r="B29" s="274" t="s">
        <v>90</v>
      </c>
      <c r="C29" s="216">
        <v>303</v>
      </c>
      <c r="D29" s="217">
        <v>901</v>
      </c>
      <c r="E29" s="275">
        <f t="shared" si="0"/>
        <v>0.0029223548796190883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0.004391640962268863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98409</v>
      </c>
      <c r="D31" s="182">
        <f>SUM(D11:D30)</f>
        <v>308313</v>
      </c>
      <c r="E31" s="183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0.6219361493028189</v>
      </c>
      <c r="D32" s="302" t="s">
        <v>22</v>
      </c>
      <c r="E32" s="302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799</v>
      </c>
      <c r="D34" s="76">
        <f>C34/$C$45</f>
        <v>0.004166862232791485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13285</v>
      </c>
      <c r="D35" s="76">
        <f>C35/C45</f>
        <v>0.06928255915223389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11407</v>
      </c>
      <c r="D36" s="76">
        <f>C36/C45</f>
        <v>0.05948860762134226</v>
      </c>
      <c r="E36" s="22"/>
      <c r="F36" s="25"/>
      <c r="G36" s="9"/>
    </row>
    <row r="37" spans="2:17" ht="12" customHeight="1">
      <c r="B37" s="42" t="s">
        <v>15</v>
      </c>
      <c r="C37" s="33">
        <f>D22</f>
        <v>16340</v>
      </c>
      <c r="D37" s="76">
        <f aca="true" t="shared" si="1" ref="D37:D44">C37/$C$45</f>
        <v>0.08521467945408367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39034</v>
      </c>
      <c r="D38" s="76">
        <f t="shared" si="1"/>
        <v>0.20356608309735022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40351</v>
      </c>
      <c r="D39" s="76">
        <f t="shared" si="1"/>
        <v>0.21043436540096272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26459</v>
      </c>
      <c r="D40" s="76">
        <f t="shared" si="1"/>
        <v>0.13798624257500613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26098</v>
      </c>
      <c r="D41" s="76">
        <f t="shared" si="1"/>
        <v>0.1361035926800903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15723</v>
      </c>
      <c r="D42" s="76">
        <f t="shared" si="1"/>
        <v>0.08199696481374283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901</v>
      </c>
      <c r="D43" s="76">
        <f t="shared" si="1"/>
        <v>0.004698802092296781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0.007061240880099713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191751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0.18750101358035504</v>
      </c>
      <c r="D47" s="301" t="s">
        <v>22</v>
      </c>
      <c r="E47" s="301"/>
      <c r="F47" s="297"/>
      <c r="G47" s="297"/>
      <c r="H47" s="297"/>
      <c r="I47" s="297"/>
      <c r="J47" s="297"/>
      <c r="K47" s="297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1091</v>
      </c>
      <c r="D49" s="76">
        <f>C49/$C$54</f>
        <v>0.018872493902333545</v>
      </c>
      <c r="F49" s="25"/>
      <c r="G49" s="9"/>
      <c r="Q49" s="82"/>
    </row>
    <row r="50" spans="2:7" ht="12.75">
      <c r="B50" s="22" t="s">
        <v>71</v>
      </c>
      <c r="C50" s="33">
        <f>D12</f>
        <v>18797</v>
      </c>
      <c r="D50" s="76">
        <f>C50/$C$54</f>
        <v>0.325156982476777</v>
      </c>
      <c r="F50" s="25"/>
      <c r="G50" s="9"/>
    </row>
    <row r="51" spans="2:17" ht="10.5" customHeight="1">
      <c r="B51" s="22" t="s">
        <v>109</v>
      </c>
      <c r="C51" s="33">
        <f>D13</f>
        <v>14521</v>
      </c>
      <c r="D51" s="76">
        <f>C51/$C$54</f>
        <v>0.25118926118770435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0.2646127765572835</v>
      </c>
      <c r="F52" s="41"/>
      <c r="G52" s="9"/>
    </row>
    <row r="53" spans="2:7" ht="13.5" thickBot="1">
      <c r="B53" s="22" t="s">
        <v>17</v>
      </c>
      <c r="C53" s="33">
        <f>D14</f>
        <v>8103</v>
      </c>
      <c r="D53" s="76">
        <f>C53/$C$54</f>
        <v>0.14016848587590167</v>
      </c>
      <c r="F53" s="41"/>
      <c r="G53" s="9"/>
    </row>
    <row r="54" spans="2:18" ht="12.75">
      <c r="B54" s="29" t="s">
        <v>3</v>
      </c>
      <c r="C54" s="34">
        <f>SUM(C49:C53)</f>
        <v>57809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0.17843555088497728</v>
      </c>
      <c r="D56" s="301" t="s">
        <v>22</v>
      </c>
      <c r="E56" s="301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181</v>
      </c>
      <c r="D58" s="77">
        <f>C58/$C$63</f>
        <v>0.003290071618133566</v>
      </c>
      <c r="E58" s="22"/>
      <c r="F58" s="25"/>
      <c r="G58" s="9"/>
    </row>
    <row r="59" spans="2:13" ht="12" customHeight="1">
      <c r="B59" s="22" t="s">
        <v>61</v>
      </c>
      <c r="C59" s="40">
        <v>24250</v>
      </c>
      <c r="D59" s="77">
        <f>C59/$C$63</f>
        <v>0.44079688806485623</v>
      </c>
      <c r="E59" s="22"/>
      <c r="F59" s="41"/>
      <c r="G59" s="9"/>
      <c r="M59" s="17"/>
    </row>
    <row r="60" spans="2:13" ht="12.75">
      <c r="B60" s="22" t="s">
        <v>60</v>
      </c>
      <c r="C60" s="99">
        <v>9133</v>
      </c>
      <c r="D60" s="76">
        <f>C60/$C$63</f>
        <v>0.16601228778129204</v>
      </c>
      <c r="E60" s="22"/>
      <c r="F60" s="41"/>
      <c r="G60" s="9"/>
      <c r="M60" s="157"/>
    </row>
    <row r="61" spans="2:10" ht="12.75">
      <c r="B61" s="22" t="s">
        <v>96</v>
      </c>
      <c r="C61" s="99">
        <f>D18</f>
        <v>12416</v>
      </c>
      <c r="D61" s="76">
        <f>C61/$C$63</f>
        <v>0.22568800668920638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9034</v>
      </c>
      <c r="D62" s="76">
        <f>C62/$C$63</f>
        <v>0.1642127458465118</v>
      </c>
      <c r="E62" s="22"/>
      <c r="F62" s="41"/>
      <c r="G62" s="9"/>
      <c r="M62" s="17"/>
    </row>
    <row r="63" spans="2:13" ht="15.75" customHeight="1">
      <c r="B63" s="13" t="s">
        <v>3</v>
      </c>
      <c r="C63" s="15">
        <f>SUM(C58:C62)</f>
        <v>55014</v>
      </c>
      <c r="D63" s="78">
        <f>D58+D59+D60+D61+D62</f>
        <v>1</v>
      </c>
      <c r="F63" s="27"/>
      <c r="G63" s="9"/>
      <c r="M63" s="157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3739</v>
      </c>
      <c r="D65" s="289" t="s">
        <v>114</v>
      </c>
      <c r="E65" s="299" t="s">
        <v>29</v>
      </c>
      <c r="F65" s="299"/>
      <c r="G65" s="299"/>
      <c r="H65" s="299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308313</v>
      </c>
      <c r="D67" s="298">
        <f>D31/C67</f>
        <v>1</v>
      </c>
      <c r="E67" s="298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303" t="s">
        <v>113</v>
      </c>
      <c r="D1" s="304"/>
      <c r="E1" s="304"/>
      <c r="F1" s="304"/>
      <c r="G1" s="304"/>
      <c r="H1" s="304"/>
      <c r="I1" s="304"/>
      <c r="J1" s="305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2676</v>
      </c>
      <c r="D3" s="177">
        <v>4</v>
      </c>
      <c r="E3" s="177">
        <v>0</v>
      </c>
      <c r="F3" s="177">
        <v>32</v>
      </c>
      <c r="G3" s="178">
        <v>0</v>
      </c>
      <c r="H3" s="178">
        <v>21</v>
      </c>
      <c r="I3" s="178">
        <v>0</v>
      </c>
      <c r="J3" s="178">
        <v>3</v>
      </c>
      <c r="K3" s="178">
        <f>D3+E3+F3-G3-H3-I3-J3</f>
        <v>12</v>
      </c>
      <c r="L3" s="234">
        <f aca="true" t="shared" si="0" ref="L3:L13">C3+K3</f>
        <v>2688</v>
      </c>
      <c r="M3" s="179">
        <f aca="true" t="shared" si="1" ref="M3:M15">K3/C3</f>
        <v>0.004484304932735426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14630</v>
      </c>
      <c r="D4" s="232">
        <v>31</v>
      </c>
      <c r="E4" s="232">
        <v>67</v>
      </c>
      <c r="F4" s="232">
        <v>0</v>
      </c>
      <c r="G4" s="233">
        <v>0</v>
      </c>
      <c r="H4" s="233">
        <v>0</v>
      </c>
      <c r="I4" s="233">
        <v>5</v>
      </c>
      <c r="J4" s="233">
        <v>202</v>
      </c>
      <c r="K4" s="233">
        <f aca="true" t="shared" si="2" ref="K4:K21">D4+E4+F4-G4-H4-I4-J4</f>
        <v>-109</v>
      </c>
      <c r="L4" s="234">
        <f t="shared" si="0"/>
        <v>14521</v>
      </c>
      <c r="M4" s="186">
        <f t="shared" si="1"/>
        <v>-0.007450444292549555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8332</v>
      </c>
      <c r="D5" s="232">
        <v>4</v>
      </c>
      <c r="E5" s="232">
        <v>7</v>
      </c>
      <c r="F5" s="232">
        <v>30</v>
      </c>
      <c r="G5" s="233">
        <v>0</v>
      </c>
      <c r="H5" s="233">
        <v>146</v>
      </c>
      <c r="I5" s="233">
        <v>0</v>
      </c>
      <c r="J5" s="233">
        <v>124</v>
      </c>
      <c r="K5" s="233">
        <f t="shared" si="2"/>
        <v>-229</v>
      </c>
      <c r="L5" s="105">
        <f t="shared" si="0"/>
        <v>8103</v>
      </c>
      <c r="M5" s="186">
        <f t="shared" si="1"/>
        <v>-0.027484397503600575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17691</v>
      </c>
      <c r="D7" s="232">
        <v>28</v>
      </c>
      <c r="E7" s="232">
        <v>1253</v>
      </c>
      <c r="F7" s="232">
        <v>13</v>
      </c>
      <c r="G7" s="233">
        <v>0</v>
      </c>
      <c r="H7" s="233">
        <v>0</v>
      </c>
      <c r="I7" s="233">
        <v>0</v>
      </c>
      <c r="J7" s="233">
        <v>188</v>
      </c>
      <c r="K7" s="233">
        <f t="shared" si="2"/>
        <v>1106</v>
      </c>
      <c r="L7" s="234">
        <f t="shared" si="0"/>
        <v>18797</v>
      </c>
      <c r="M7" s="186">
        <f t="shared" si="1"/>
        <v>0.06251766434910407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23332</v>
      </c>
      <c r="D8" s="232">
        <v>47</v>
      </c>
      <c r="E8" s="232">
        <v>882</v>
      </c>
      <c r="F8" s="232">
        <v>0</v>
      </c>
      <c r="G8" s="233">
        <v>0</v>
      </c>
      <c r="H8" s="233">
        <v>0</v>
      </c>
      <c r="I8" s="233">
        <v>0</v>
      </c>
      <c r="J8" s="233">
        <v>5</v>
      </c>
      <c r="K8" s="233">
        <f t="shared" si="2"/>
        <v>924</v>
      </c>
      <c r="L8" s="105">
        <f t="shared" si="0"/>
        <v>24256</v>
      </c>
      <c r="M8" s="186">
        <f t="shared" si="1"/>
        <v>0.03960226298645637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9365</v>
      </c>
      <c r="D9" s="232">
        <v>84</v>
      </c>
      <c r="E9" s="232">
        <v>20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104</v>
      </c>
      <c r="L9" s="105">
        <f t="shared" si="0"/>
        <v>9469</v>
      </c>
      <c r="M9" s="186">
        <f t="shared" si="1"/>
        <v>0.011105178857447945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12384</v>
      </c>
      <c r="D10" s="232">
        <v>9</v>
      </c>
      <c r="E10" s="232">
        <v>23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32</v>
      </c>
      <c r="L10" s="105">
        <f t="shared" si="0"/>
        <v>12416</v>
      </c>
      <c r="M10" s="186">
        <f t="shared" si="1"/>
        <v>0.002583979328165375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8379</v>
      </c>
      <c r="D11" s="232">
        <v>0</v>
      </c>
      <c r="E11" s="232">
        <v>655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655</v>
      </c>
      <c r="L11" s="105">
        <f t="shared" si="0"/>
        <v>9034</v>
      </c>
      <c r="M11" s="186">
        <f t="shared" si="1"/>
        <v>0.07817161952500298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2780</v>
      </c>
      <c r="D12" s="232">
        <v>0</v>
      </c>
      <c r="E12" s="232">
        <v>0</v>
      </c>
      <c r="F12" s="232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0</v>
      </c>
      <c r="L12" s="234">
        <f t="shared" si="0"/>
        <v>2780</v>
      </c>
      <c r="M12" s="186">
        <f t="shared" si="1"/>
        <v>0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13257</v>
      </c>
      <c r="D13" s="232">
        <v>19</v>
      </c>
      <c r="E13" s="232">
        <v>0</v>
      </c>
      <c r="F13" s="232">
        <v>16</v>
      </c>
      <c r="G13" s="233">
        <v>0</v>
      </c>
      <c r="H13" s="233">
        <v>0</v>
      </c>
      <c r="I13" s="233">
        <v>0</v>
      </c>
      <c r="J13" s="233">
        <v>7</v>
      </c>
      <c r="K13" s="233">
        <f>D13+E13+F13-G13-H13-I13-J13</f>
        <v>28</v>
      </c>
      <c r="L13" s="234">
        <f t="shared" si="0"/>
        <v>13285</v>
      </c>
      <c r="M13" s="186">
        <f t="shared" si="1"/>
        <v>0.0021120917251263483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16417</v>
      </c>
      <c r="D14" s="232">
        <v>51</v>
      </c>
      <c r="E14" s="232">
        <v>0</v>
      </c>
      <c r="F14" s="232">
        <v>0</v>
      </c>
      <c r="G14" s="233">
        <v>0</v>
      </c>
      <c r="H14" s="233">
        <v>92</v>
      </c>
      <c r="I14" s="233">
        <v>0</v>
      </c>
      <c r="J14" s="233">
        <v>36</v>
      </c>
      <c r="K14" s="233">
        <f>D14+E14+F14-G14-H14-I14-J14</f>
        <v>-77</v>
      </c>
      <c r="L14" s="105">
        <f>C14+K14</f>
        <v>16340</v>
      </c>
      <c r="M14" s="186">
        <f t="shared" si="1"/>
        <v>-0.0046902600962417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11400</v>
      </c>
      <c r="D15" s="232">
        <v>14</v>
      </c>
      <c r="E15" s="232">
        <v>22</v>
      </c>
      <c r="F15" s="232">
        <v>1</v>
      </c>
      <c r="G15" s="233">
        <v>0</v>
      </c>
      <c r="H15" s="233">
        <v>0</v>
      </c>
      <c r="I15" s="233">
        <v>1</v>
      </c>
      <c r="J15" s="233">
        <v>29</v>
      </c>
      <c r="K15" s="233">
        <f>D15+E15+F15-G15-H15-I15-J15</f>
        <v>7</v>
      </c>
      <c r="L15" s="105">
        <f>C15+K15</f>
        <v>11407</v>
      </c>
      <c r="M15" s="186">
        <f t="shared" si="1"/>
        <v>0.0006140350877192983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38891</v>
      </c>
      <c r="D16" s="232">
        <v>35</v>
      </c>
      <c r="E16" s="232">
        <v>0</v>
      </c>
      <c r="F16" s="232">
        <v>173</v>
      </c>
      <c r="G16" s="233">
        <v>0</v>
      </c>
      <c r="H16" s="233">
        <v>0</v>
      </c>
      <c r="I16" s="233">
        <v>0</v>
      </c>
      <c r="J16" s="233">
        <v>65</v>
      </c>
      <c r="K16" s="233">
        <f t="shared" si="2"/>
        <v>143</v>
      </c>
      <c r="L16" s="105">
        <f>SUM(K16,C16)</f>
        <v>39034</v>
      </c>
      <c r="M16" s="186">
        <f aca="true" t="shared" si="3" ref="M16:M22">K16/C16</f>
        <v>0.003676943251652053</v>
      </c>
      <c r="N16" s="71"/>
      <c r="O16" s="187"/>
      <c r="P16" s="188"/>
    </row>
    <row r="17" spans="1:16" s="73" customFormat="1" ht="19.5" customHeight="1">
      <c r="A17" s="70"/>
      <c r="B17" s="231" t="s">
        <v>66</v>
      </c>
      <c r="C17" s="105">
        <v>41134</v>
      </c>
      <c r="D17" s="232">
        <v>100</v>
      </c>
      <c r="E17" s="232">
        <v>0</v>
      </c>
      <c r="F17" s="232">
        <v>206</v>
      </c>
      <c r="G17" s="233">
        <v>0</v>
      </c>
      <c r="H17" s="233">
        <v>0</v>
      </c>
      <c r="I17" s="233">
        <v>0</v>
      </c>
      <c r="J17" s="233">
        <v>1089</v>
      </c>
      <c r="K17" s="233">
        <f t="shared" si="2"/>
        <v>-783</v>
      </c>
      <c r="L17" s="105">
        <f>SUM(K17,C17)</f>
        <v>40351</v>
      </c>
      <c r="M17" s="186">
        <f t="shared" si="3"/>
        <v>-0.019035347887392425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26140</v>
      </c>
      <c r="D18" s="278">
        <v>58</v>
      </c>
      <c r="E18" s="278">
        <v>0</v>
      </c>
      <c r="F18" s="232">
        <v>288</v>
      </c>
      <c r="G18" s="233">
        <v>0</v>
      </c>
      <c r="H18" s="233">
        <v>0</v>
      </c>
      <c r="I18" s="233">
        <v>0</v>
      </c>
      <c r="J18" s="233">
        <v>27</v>
      </c>
      <c r="K18" s="233">
        <f t="shared" si="2"/>
        <v>319</v>
      </c>
      <c r="L18" s="105">
        <f>SUM(K18,C18)</f>
        <v>26459</v>
      </c>
      <c r="M18" s="186">
        <f t="shared" si="3"/>
        <v>0.012203519510328997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25920</v>
      </c>
      <c r="D19" s="278">
        <v>83</v>
      </c>
      <c r="E19" s="278">
        <v>0</v>
      </c>
      <c r="F19" s="279">
        <v>109</v>
      </c>
      <c r="G19" s="233">
        <v>0</v>
      </c>
      <c r="H19" s="233">
        <v>0</v>
      </c>
      <c r="I19" s="233">
        <v>0</v>
      </c>
      <c r="J19" s="233">
        <v>14</v>
      </c>
      <c r="K19" s="233">
        <f t="shared" si="2"/>
        <v>178</v>
      </c>
      <c r="L19" s="105">
        <f>SUM(K19,C19)</f>
        <v>26098</v>
      </c>
      <c r="M19" s="186">
        <f t="shared" si="3"/>
        <v>0.006867283950617284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13781</v>
      </c>
      <c r="D20" s="278">
        <v>15</v>
      </c>
      <c r="E20" s="278">
        <v>1940</v>
      </c>
      <c r="F20" s="279">
        <v>10</v>
      </c>
      <c r="G20" s="233">
        <v>0</v>
      </c>
      <c r="H20" s="233">
        <v>0</v>
      </c>
      <c r="I20" s="233">
        <v>1</v>
      </c>
      <c r="J20" s="233">
        <v>22</v>
      </c>
      <c r="K20" s="233">
        <f t="shared" si="2"/>
        <v>1942</v>
      </c>
      <c r="L20" s="105">
        <f>SUM(K20,C20)</f>
        <v>15723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411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901</v>
      </c>
      <c r="M21" s="186">
        <f t="shared" si="3"/>
        <v>-0.5790754257907542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303571</v>
      </c>
      <c r="D23" s="117">
        <f>SUM(D3:D22)</f>
        <v>582</v>
      </c>
      <c r="E23" s="117">
        <f aca="true" t="shared" si="4" ref="E23:K23">SUM(E3:E22)</f>
        <v>4869</v>
      </c>
      <c r="F23" s="117">
        <f t="shared" si="4"/>
        <v>640</v>
      </c>
      <c r="G23" s="117">
        <f t="shared" si="4"/>
        <v>0</v>
      </c>
      <c r="H23" s="117">
        <f t="shared" si="4"/>
        <v>259</v>
      </c>
      <c r="I23" s="117">
        <f t="shared" si="4"/>
        <v>7</v>
      </c>
      <c r="J23" s="117">
        <f t="shared" si="4"/>
        <v>1811</v>
      </c>
      <c r="K23" s="117">
        <f t="shared" si="4"/>
        <v>4014</v>
      </c>
      <c r="L23" s="107">
        <f>SUM(L3:L22)</f>
        <v>308313</v>
      </c>
      <c r="M23" s="108">
        <f>K23/C23</f>
        <v>0.013222606902503863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75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5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6" t="s">
        <v>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ht="15" customHeight="1">
      <c r="A2" s="309" t="s">
        <v>112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191751</v>
      </c>
      <c r="E21" s="156">
        <f>(D21/D32)</f>
        <v>0.6219361493028189</v>
      </c>
    </row>
    <row r="22" spans="1:23" ht="24.75" customHeight="1">
      <c r="A22" s="73"/>
      <c r="B22" s="73"/>
      <c r="C22" s="85" t="s">
        <v>37</v>
      </c>
      <c r="D22" s="158">
        <f>'Population Summary'!C54</f>
        <v>57809</v>
      </c>
      <c r="E22" s="156">
        <f>(D22/D32)</f>
        <v>0.18750101358035504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55014</v>
      </c>
      <c r="E23" s="156">
        <f>(D23/D32)</f>
        <v>0.17843555088497728</v>
      </c>
    </row>
    <row r="24" spans="1:5" ht="24.75" customHeight="1">
      <c r="A24" s="73"/>
      <c r="B24" s="73"/>
      <c r="C24" s="85" t="s">
        <v>57</v>
      </c>
      <c r="D24" s="158">
        <f>'Population Summary'!D20</f>
        <v>2780</v>
      </c>
      <c r="E24" s="156">
        <f>(D24/D32)</f>
        <v>0.009016810838336366</v>
      </c>
    </row>
    <row r="25" spans="1:21" ht="24.75" customHeight="1">
      <c r="A25" s="73"/>
      <c r="B25" s="73"/>
      <c r="C25" s="85" t="s">
        <v>45</v>
      </c>
      <c r="D25" s="158">
        <v>586</v>
      </c>
      <c r="E25" s="156">
        <f>(D25/D32)</f>
        <v>0.0019006658817500397</v>
      </c>
      <c r="U25" s="84"/>
    </row>
    <row r="26" spans="1:21" ht="24.75" customHeight="1">
      <c r="A26" s="73"/>
      <c r="B26" s="73"/>
      <c r="C26" s="85" t="s">
        <v>110</v>
      </c>
      <c r="D26" s="158">
        <v>109</v>
      </c>
      <c r="E26" s="156">
        <f>D26/D32</f>
        <v>0.00035353682783405174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0.00021406817098208638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0.00022379854239036305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5.51387713135677E-05</v>
      </c>
      <c r="U29" s="84"/>
    </row>
    <row r="30" spans="1:24" ht="24.75" customHeight="1">
      <c r="A30" s="73"/>
      <c r="B30" s="73"/>
      <c r="C30" s="85" t="s">
        <v>40</v>
      </c>
      <c r="D30" s="158">
        <v>44</v>
      </c>
      <c r="E30" s="156">
        <f>(D30/D32)</f>
        <v>0.0001427121139880576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0.0002205550852542708</v>
      </c>
    </row>
    <row r="32" spans="1:24" ht="24.75" customHeight="1">
      <c r="A32" s="73"/>
      <c r="B32" s="73"/>
      <c r="C32" s="86" t="s">
        <v>3</v>
      </c>
      <c r="D32" s="159">
        <f>SUM(D21:D31)</f>
        <v>308313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20" t="s">
        <v>112</v>
      </c>
      <c r="J4" s="320"/>
      <c r="K4" s="320"/>
      <c r="L4" s="320"/>
      <c r="M4" s="320"/>
      <c r="N4" s="1"/>
      <c r="O4" s="1"/>
      <c r="P4" s="1"/>
      <c r="Q4" s="293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16"/>
      <c r="N5" s="44"/>
      <c r="O5" s="44"/>
      <c r="P5" s="23"/>
      <c r="Q5" s="293"/>
    </row>
    <row r="6" spans="2:17" ht="13.5" thickBot="1">
      <c r="B6" s="323" t="s">
        <v>12</v>
      </c>
      <c r="C6" s="45"/>
      <c r="D6" s="317" t="s">
        <v>7</v>
      </c>
      <c r="E6" s="317"/>
      <c r="F6" s="319" t="s">
        <v>63</v>
      </c>
      <c r="G6" s="319"/>
      <c r="H6" s="319" t="s">
        <v>64</v>
      </c>
      <c r="I6" s="325"/>
      <c r="J6" s="317" t="s">
        <v>8</v>
      </c>
      <c r="K6" s="317"/>
      <c r="L6" s="317" t="s">
        <v>9</v>
      </c>
      <c r="M6" s="318"/>
      <c r="N6" s="321" t="s">
        <v>19</v>
      </c>
      <c r="O6" s="322"/>
      <c r="P6" s="311" t="s">
        <v>3</v>
      </c>
      <c r="Q6" s="293"/>
    </row>
    <row r="7" spans="2:17" ht="13.5" thickBot="1">
      <c r="B7" s="324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294" t="s">
        <v>5</v>
      </c>
      <c r="O7" s="295" t="s">
        <v>6</v>
      </c>
      <c r="P7" s="312"/>
      <c r="Q7" s="293"/>
    </row>
    <row r="8" spans="2:45" s="69" customFormat="1" ht="12.75">
      <c r="B8" s="169" t="s">
        <v>2</v>
      </c>
      <c r="C8" s="174"/>
      <c r="D8" s="161">
        <v>136</v>
      </c>
      <c r="E8" s="162">
        <v>124</v>
      </c>
      <c r="F8" s="163">
        <v>199</v>
      </c>
      <c r="G8" s="163">
        <v>234</v>
      </c>
      <c r="H8" s="162">
        <v>156</v>
      </c>
      <c r="I8" s="162">
        <v>146</v>
      </c>
      <c r="J8" s="162">
        <v>611</v>
      </c>
      <c r="K8" s="162">
        <v>996</v>
      </c>
      <c r="L8" s="162">
        <v>25</v>
      </c>
      <c r="M8" s="162">
        <v>61</v>
      </c>
      <c r="N8" s="164">
        <f>D8+F8+H8+J8+L8</f>
        <v>1127</v>
      </c>
      <c r="O8" s="164">
        <f>E8+G8+I8+K8+M8</f>
        <v>1561</v>
      </c>
      <c r="P8" s="296">
        <f aca="true" t="shared" si="0" ref="P8:P25">SUM(D8:M8)</f>
        <v>2688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467</v>
      </c>
      <c r="E9" s="223">
        <v>544</v>
      </c>
      <c r="F9" s="224">
        <v>393</v>
      </c>
      <c r="G9" s="224">
        <v>392</v>
      </c>
      <c r="H9" s="223">
        <v>459</v>
      </c>
      <c r="I9" s="223">
        <v>1455</v>
      </c>
      <c r="J9" s="223">
        <v>3521</v>
      </c>
      <c r="K9" s="223">
        <v>7195</v>
      </c>
      <c r="L9" s="223">
        <v>38</v>
      </c>
      <c r="M9" s="223">
        <v>57</v>
      </c>
      <c r="N9" s="164">
        <f aca="true" t="shared" si="1" ref="N9:O18">D9+F9+H9+J9+L9</f>
        <v>4878</v>
      </c>
      <c r="O9" s="164">
        <f t="shared" si="1"/>
        <v>9643</v>
      </c>
      <c r="P9" s="165">
        <f t="shared" si="0"/>
        <v>14521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356</v>
      </c>
      <c r="E10" s="223">
        <v>382</v>
      </c>
      <c r="F10" s="224">
        <v>596</v>
      </c>
      <c r="G10" s="224">
        <v>642</v>
      </c>
      <c r="H10" s="223">
        <v>236</v>
      </c>
      <c r="I10" s="223">
        <v>280</v>
      </c>
      <c r="J10" s="223">
        <v>3012</v>
      </c>
      <c r="K10" s="223">
        <v>13188</v>
      </c>
      <c r="L10" s="223">
        <v>19</v>
      </c>
      <c r="M10" s="223">
        <v>86</v>
      </c>
      <c r="N10" s="164">
        <f>D10+F10+H10+J10+L10</f>
        <v>4219</v>
      </c>
      <c r="O10" s="164">
        <f>E10+G10+I10+K10+M10</f>
        <v>14578</v>
      </c>
      <c r="P10" s="165">
        <f>SUM(D10:M10)</f>
        <v>18797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518</v>
      </c>
      <c r="E11" s="162">
        <v>551</v>
      </c>
      <c r="F11" s="163">
        <v>513</v>
      </c>
      <c r="G11" s="163">
        <v>498</v>
      </c>
      <c r="H11" s="162">
        <v>385</v>
      </c>
      <c r="I11" s="162">
        <v>429</v>
      </c>
      <c r="J11" s="162">
        <v>1474</v>
      </c>
      <c r="K11" s="162">
        <v>3327</v>
      </c>
      <c r="L11" s="162">
        <v>201</v>
      </c>
      <c r="M11" s="162">
        <v>207</v>
      </c>
      <c r="N11" s="164">
        <f t="shared" si="1"/>
        <v>3091</v>
      </c>
      <c r="O11" s="164">
        <f t="shared" si="1"/>
        <v>5012</v>
      </c>
      <c r="P11" s="165">
        <f t="shared" si="0"/>
        <v>8103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2898</v>
      </c>
      <c r="E13" s="162">
        <v>2847</v>
      </c>
      <c r="F13" s="163">
        <v>3024</v>
      </c>
      <c r="G13" s="163">
        <v>3210</v>
      </c>
      <c r="H13" s="162">
        <v>2084</v>
      </c>
      <c r="I13" s="162">
        <v>1980</v>
      </c>
      <c r="J13" s="162">
        <v>5272</v>
      </c>
      <c r="K13" s="162">
        <v>2692</v>
      </c>
      <c r="L13" s="162">
        <v>193</v>
      </c>
      <c r="M13" s="162">
        <v>56</v>
      </c>
      <c r="N13" s="164">
        <f t="shared" si="1"/>
        <v>13471</v>
      </c>
      <c r="O13" s="164">
        <f t="shared" si="1"/>
        <v>10785</v>
      </c>
      <c r="P13" s="165">
        <f t="shared" si="0"/>
        <v>24256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823</v>
      </c>
      <c r="E14" s="223">
        <v>915</v>
      </c>
      <c r="F14" s="224">
        <v>957</v>
      </c>
      <c r="G14" s="224">
        <v>1007</v>
      </c>
      <c r="H14" s="223">
        <v>478</v>
      </c>
      <c r="I14" s="223">
        <v>679</v>
      </c>
      <c r="J14" s="223">
        <v>1622</v>
      </c>
      <c r="K14" s="223">
        <v>2863</v>
      </c>
      <c r="L14" s="223">
        <v>50</v>
      </c>
      <c r="M14" s="223">
        <v>75</v>
      </c>
      <c r="N14" s="164">
        <f t="shared" si="1"/>
        <v>3930</v>
      </c>
      <c r="O14" s="164">
        <f t="shared" si="1"/>
        <v>5539</v>
      </c>
      <c r="P14" s="165">
        <f t="shared" si="0"/>
        <v>9469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1124</v>
      </c>
      <c r="E15" s="223">
        <v>1233</v>
      </c>
      <c r="F15" s="224">
        <v>1365</v>
      </c>
      <c r="G15" s="224">
        <v>1387</v>
      </c>
      <c r="H15" s="223">
        <v>597</v>
      </c>
      <c r="I15" s="223">
        <v>745</v>
      </c>
      <c r="J15" s="223">
        <v>2286</v>
      </c>
      <c r="K15" s="223">
        <v>3310</v>
      </c>
      <c r="L15" s="223">
        <v>187</v>
      </c>
      <c r="M15" s="223">
        <v>182</v>
      </c>
      <c r="N15" s="164">
        <f t="shared" si="1"/>
        <v>5559</v>
      </c>
      <c r="O15" s="164">
        <f t="shared" si="1"/>
        <v>6857</v>
      </c>
      <c r="P15" s="165">
        <f t="shared" si="0"/>
        <v>12416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945</v>
      </c>
      <c r="E16" s="223">
        <v>978</v>
      </c>
      <c r="F16" s="224">
        <v>1007</v>
      </c>
      <c r="G16" s="224">
        <v>1042</v>
      </c>
      <c r="H16" s="223">
        <v>498</v>
      </c>
      <c r="I16" s="223">
        <v>540</v>
      </c>
      <c r="J16" s="223">
        <v>1860</v>
      </c>
      <c r="K16" s="223">
        <v>1821</v>
      </c>
      <c r="L16" s="223">
        <v>175</v>
      </c>
      <c r="M16" s="223">
        <v>168</v>
      </c>
      <c r="N16" s="164">
        <f t="shared" si="1"/>
        <v>4485</v>
      </c>
      <c r="O16" s="164">
        <f t="shared" si="1"/>
        <v>4549</v>
      </c>
      <c r="P16" s="165">
        <f t="shared" si="0"/>
        <v>9034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270</v>
      </c>
      <c r="E17" s="162">
        <v>279</v>
      </c>
      <c r="F17" s="163">
        <v>339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1488</v>
      </c>
      <c r="O17" s="164">
        <f t="shared" si="1"/>
        <v>1292</v>
      </c>
      <c r="P17" s="165">
        <f t="shared" si="0"/>
        <v>2780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794</v>
      </c>
      <c r="E18" s="162">
        <v>820</v>
      </c>
      <c r="F18" s="163">
        <v>1961</v>
      </c>
      <c r="G18" s="163">
        <v>1912</v>
      </c>
      <c r="H18" s="163">
        <v>1155</v>
      </c>
      <c r="I18" s="162">
        <v>1262</v>
      </c>
      <c r="J18" s="162">
        <v>3000</v>
      </c>
      <c r="K18" s="162">
        <v>2093</v>
      </c>
      <c r="L18" s="162">
        <v>186</v>
      </c>
      <c r="M18" s="162">
        <v>102</v>
      </c>
      <c r="N18" s="164">
        <f t="shared" si="1"/>
        <v>7096</v>
      </c>
      <c r="O18" s="164">
        <f t="shared" si="1"/>
        <v>6189</v>
      </c>
      <c r="P18" s="165">
        <f t="shared" si="0"/>
        <v>13285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1205</v>
      </c>
      <c r="E19" s="162">
        <v>1218</v>
      </c>
      <c r="F19" s="163">
        <v>2271</v>
      </c>
      <c r="G19" s="163">
        <v>2280</v>
      </c>
      <c r="H19" s="162">
        <v>1102</v>
      </c>
      <c r="I19" s="162">
        <v>1152</v>
      </c>
      <c r="J19" s="162">
        <v>3519</v>
      </c>
      <c r="K19" s="162">
        <v>3114</v>
      </c>
      <c r="L19" s="162">
        <v>209</v>
      </c>
      <c r="M19" s="162">
        <v>270</v>
      </c>
      <c r="N19" s="164">
        <f aca="true" t="shared" si="2" ref="N19:O21">D19+F19+H19+J19+L19</f>
        <v>8306</v>
      </c>
      <c r="O19" s="164">
        <f t="shared" si="2"/>
        <v>8034</v>
      </c>
      <c r="P19" s="165">
        <f>SUM(D19:M19)</f>
        <v>16340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909</v>
      </c>
      <c r="E20" s="223">
        <v>962</v>
      </c>
      <c r="F20" s="224">
        <v>1482</v>
      </c>
      <c r="G20" s="224">
        <v>1614</v>
      </c>
      <c r="H20" s="223">
        <v>891</v>
      </c>
      <c r="I20" s="223">
        <v>1004</v>
      </c>
      <c r="J20" s="223">
        <v>2603</v>
      </c>
      <c r="K20" s="223">
        <v>1730</v>
      </c>
      <c r="L20" s="223">
        <v>139</v>
      </c>
      <c r="M20" s="223">
        <v>73</v>
      </c>
      <c r="N20" s="164">
        <f t="shared" si="2"/>
        <v>6024</v>
      </c>
      <c r="O20" s="164">
        <f t="shared" si="2"/>
        <v>5383</v>
      </c>
      <c r="P20" s="165">
        <f t="shared" si="0"/>
        <v>11407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3717</v>
      </c>
      <c r="E21" s="223">
        <v>3646</v>
      </c>
      <c r="F21" s="224">
        <v>6574</v>
      </c>
      <c r="G21" s="224">
        <v>6816</v>
      </c>
      <c r="H21" s="223">
        <v>2414</v>
      </c>
      <c r="I21" s="223">
        <v>2880</v>
      </c>
      <c r="J21" s="223">
        <v>7676</v>
      </c>
      <c r="K21" s="223">
        <v>4467</v>
      </c>
      <c r="L21" s="223">
        <v>406</v>
      </c>
      <c r="M21" s="223">
        <v>438</v>
      </c>
      <c r="N21" s="164">
        <f t="shared" si="2"/>
        <v>20787</v>
      </c>
      <c r="O21" s="164">
        <f t="shared" si="2"/>
        <v>18247</v>
      </c>
      <c r="P21" s="165">
        <f t="shared" si="0"/>
        <v>39034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3811</v>
      </c>
      <c r="E22" s="223">
        <v>4045</v>
      </c>
      <c r="F22" s="224">
        <v>7162</v>
      </c>
      <c r="G22" s="224">
        <v>7338</v>
      </c>
      <c r="H22" s="223">
        <v>2699</v>
      </c>
      <c r="I22" s="223">
        <v>2888</v>
      </c>
      <c r="J22" s="223">
        <v>7744</v>
      </c>
      <c r="K22" s="223">
        <v>3821</v>
      </c>
      <c r="L22" s="223">
        <v>409</v>
      </c>
      <c r="M22" s="223">
        <v>434</v>
      </c>
      <c r="N22" s="164">
        <f>D22+F22+H22+J22+L22</f>
        <v>21825</v>
      </c>
      <c r="O22" s="164">
        <f aca="true" t="shared" si="3" ref="N22:O27">E22+G22+I22+K22+M22</f>
        <v>18526</v>
      </c>
      <c r="P22" s="165">
        <f t="shared" si="0"/>
        <v>40351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2675</v>
      </c>
      <c r="E23" s="223">
        <v>2782</v>
      </c>
      <c r="F23" s="224">
        <v>4157</v>
      </c>
      <c r="G23" s="224">
        <v>4514</v>
      </c>
      <c r="H23" s="223">
        <v>1376</v>
      </c>
      <c r="I23" s="223">
        <v>1647</v>
      </c>
      <c r="J23" s="223">
        <v>4972</v>
      </c>
      <c r="K23" s="223">
        <v>3507</v>
      </c>
      <c r="L23" s="223">
        <v>388</v>
      </c>
      <c r="M23" s="223">
        <v>441</v>
      </c>
      <c r="N23" s="164">
        <f t="shared" si="3"/>
        <v>13568</v>
      </c>
      <c r="O23" s="164">
        <f t="shared" si="3"/>
        <v>12891</v>
      </c>
      <c r="P23" s="165">
        <f t="shared" si="0"/>
        <v>26459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2824</v>
      </c>
      <c r="E24" s="223">
        <v>2767</v>
      </c>
      <c r="F24" s="224">
        <v>4407</v>
      </c>
      <c r="G24" s="224">
        <v>4487</v>
      </c>
      <c r="H24" s="223">
        <v>1429</v>
      </c>
      <c r="I24" s="223">
        <v>1588</v>
      </c>
      <c r="J24" s="223">
        <v>4993</v>
      </c>
      <c r="K24" s="223">
        <v>3004</v>
      </c>
      <c r="L24" s="223">
        <v>286</v>
      </c>
      <c r="M24" s="223">
        <v>313</v>
      </c>
      <c r="N24" s="164">
        <f>D24+F24+H24+J24+L24</f>
        <v>13939</v>
      </c>
      <c r="O24" s="164">
        <f t="shared" si="3"/>
        <v>12159</v>
      </c>
      <c r="P24" s="165">
        <f t="shared" si="0"/>
        <v>26098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1801</v>
      </c>
      <c r="E25" s="223">
        <v>1849</v>
      </c>
      <c r="F25" s="224">
        <v>2544</v>
      </c>
      <c r="G25" s="224">
        <v>2644</v>
      </c>
      <c r="H25" s="223">
        <v>846</v>
      </c>
      <c r="I25" s="223">
        <v>893</v>
      </c>
      <c r="J25" s="223">
        <v>2984</v>
      </c>
      <c r="K25" s="223">
        <v>1803</v>
      </c>
      <c r="L25" s="223">
        <v>195</v>
      </c>
      <c r="M25" s="223">
        <v>164</v>
      </c>
      <c r="N25" s="164">
        <f>D25+F25+H25+J25+L25</f>
        <v>8370</v>
      </c>
      <c r="O25" s="164">
        <f t="shared" si="3"/>
        <v>7353</v>
      </c>
      <c r="P25" s="165">
        <f t="shared" si="0"/>
        <v>15723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118</v>
      </c>
      <c r="E26" s="162">
        <v>122</v>
      </c>
      <c r="F26" s="163">
        <v>115</v>
      </c>
      <c r="G26" s="163">
        <v>134</v>
      </c>
      <c r="H26" s="162">
        <v>59</v>
      </c>
      <c r="I26" s="162">
        <v>54</v>
      </c>
      <c r="J26" s="162">
        <v>140</v>
      </c>
      <c r="K26" s="162">
        <v>117</v>
      </c>
      <c r="L26" s="162">
        <v>11</v>
      </c>
      <c r="M26" s="162">
        <v>31</v>
      </c>
      <c r="N26" s="164">
        <f>D26+F26+H26+J26+L26</f>
        <v>443</v>
      </c>
      <c r="O26" s="164">
        <f>E26+G26+I26+K26+M26</f>
        <v>458</v>
      </c>
      <c r="P26" s="165">
        <f>SUM(D26:M26)</f>
        <v>901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26691</v>
      </c>
      <c r="E28" s="51">
        <f t="shared" si="4"/>
        <v>27514</v>
      </c>
      <c r="F28" s="51">
        <f t="shared" si="4"/>
        <v>41039</v>
      </c>
      <c r="G28" s="81">
        <f t="shared" si="4"/>
        <v>42690</v>
      </c>
      <c r="H28" s="51">
        <f t="shared" si="4"/>
        <v>17953</v>
      </c>
      <c r="I28" s="51">
        <f t="shared" si="4"/>
        <v>20844</v>
      </c>
      <c r="J28" s="51">
        <f t="shared" si="4"/>
        <v>61453</v>
      </c>
      <c r="K28" s="51">
        <f t="shared" si="4"/>
        <v>63122</v>
      </c>
      <c r="L28" s="51">
        <f t="shared" si="4"/>
        <v>3449</v>
      </c>
      <c r="M28" s="51">
        <f t="shared" si="4"/>
        <v>3558</v>
      </c>
      <c r="N28" s="52">
        <f>D28+F28+H28+J28+L28</f>
        <v>150585</v>
      </c>
      <c r="O28" s="52">
        <f>E28+G28+I28+K28+M28</f>
        <v>157728</v>
      </c>
      <c r="P28" s="53">
        <f>SUM(P8:P27)</f>
        <v>308313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0.08657111441943739</v>
      </c>
      <c r="E29" s="56">
        <f aca="true" t="shared" si="5" ref="E29:M29">E28/$P$28</f>
        <v>0.08924047964244129</v>
      </c>
      <c r="F29" s="56">
        <f t="shared" si="5"/>
        <v>0.13310823740808853</v>
      </c>
      <c r="G29" s="56">
        <f t="shared" si="5"/>
        <v>0.1384631851397768</v>
      </c>
      <c r="H29" s="56">
        <f t="shared" si="5"/>
        <v>0.05822978596426359</v>
      </c>
      <c r="I29" s="56">
        <f t="shared" si="5"/>
        <v>0.06760662054470619</v>
      </c>
      <c r="J29" s="56">
        <f t="shared" si="5"/>
        <v>0.19932017138427507</v>
      </c>
      <c r="K29" s="56">
        <f t="shared" si="5"/>
        <v>0.20473350134441298</v>
      </c>
      <c r="L29" s="56">
        <f t="shared" si="5"/>
        <v>0.01118668366238206</v>
      </c>
      <c r="M29" s="56">
        <f t="shared" si="5"/>
        <v>0.011540220490216111</v>
      </c>
      <c r="N29" s="79">
        <f>N28/$P$28</f>
        <v>0.48841599283844667</v>
      </c>
      <c r="O29" s="79">
        <f>O28/$P$28</f>
        <v>0.5115840071615534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26" t="s">
        <v>107</v>
      </c>
      <c r="L1" s="326"/>
      <c r="M1" s="326"/>
      <c r="N1" s="326"/>
      <c r="O1" s="326"/>
      <c r="P1" s="326"/>
      <c r="Q1" s="326"/>
      <c r="R1" s="32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27" t="s">
        <v>73</v>
      </c>
      <c r="N3" s="327"/>
      <c r="O3" s="327"/>
      <c r="P3" s="327"/>
      <c r="Q3" s="328" t="s">
        <v>3</v>
      </c>
      <c r="R3" s="32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1233</v>
      </c>
      <c r="N5" s="130">
        <f aca="true" t="shared" si="1" ref="N5:N10">M5/$Q$10</f>
        <v>0.09930734536082474</v>
      </c>
      <c r="O5" s="129">
        <f>O26+O36+O46+O66+O76+O86+O96+O106+O116+O126+O136+O56+O146+O156+O166+O176+O186+O196+O206+O216</f>
        <v>1124</v>
      </c>
      <c r="P5" s="130">
        <f aca="true" t="shared" si="2" ref="P5:P10">O5/$Q$10</f>
        <v>0.09052835051546392</v>
      </c>
      <c r="Q5" s="131">
        <f>M5+O5</f>
        <v>2357</v>
      </c>
      <c r="R5" s="132">
        <f aca="true" t="shared" si="3" ref="R5:R10">Q5/$Q$10</f>
        <v>0.18983569587628865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1387</v>
      </c>
      <c r="N6" s="130">
        <f t="shared" si="1"/>
        <v>0.11171069587628867</v>
      </c>
      <c r="O6" s="129">
        <f>O27+O37+O47+O67+O77+O87+O97+O107+O117+O127+O137+O57+O147+O157+O167+O177+O187+O197+O207+O217</f>
        <v>1365</v>
      </c>
      <c r="P6" s="130">
        <f t="shared" si="2"/>
        <v>0.10993878865979381</v>
      </c>
      <c r="Q6" s="131">
        <f>M6+O6</f>
        <v>2752</v>
      </c>
      <c r="R6" s="132">
        <f t="shared" si="3"/>
        <v>0.22164948453608246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745</v>
      </c>
      <c r="N7" s="130">
        <f t="shared" si="1"/>
        <v>0.06000322164948454</v>
      </c>
      <c r="O7" s="129">
        <f>O28+O38+O48+O68+O78+O88+O98+O108+O118+O128+O138+O58+O148+O158+O168+O178+O188+O198+O208+O218</f>
        <v>597</v>
      </c>
      <c r="P7" s="130">
        <f t="shared" si="2"/>
        <v>0.048083118556701034</v>
      </c>
      <c r="Q7" s="131">
        <f>M7+O7</f>
        <v>1342</v>
      </c>
      <c r="R7" s="132">
        <f t="shared" si="3"/>
        <v>0.10808634020618557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3310</v>
      </c>
      <c r="N8" s="130">
        <f t="shared" si="1"/>
        <v>0.2665914948453608</v>
      </c>
      <c r="O8" s="129">
        <f>O29+O39+O49+O69+O79+O89+O99+O109+O119+O129+O59+O139+O149+O159+O169+O179+O189+O199+O209+O219</f>
        <v>2286</v>
      </c>
      <c r="P8" s="130">
        <f t="shared" si="2"/>
        <v>0.18411726804123713</v>
      </c>
      <c r="Q8" s="131">
        <f>M8+O8</f>
        <v>5596</v>
      </c>
      <c r="R8" s="132">
        <f t="shared" si="3"/>
        <v>0.45070876288659795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182</v>
      </c>
      <c r="N9" s="130">
        <f t="shared" si="1"/>
        <v>0.014658505154639175</v>
      </c>
      <c r="O9" s="129">
        <f>O30+O40+O50+O70+O80+O90+O100+O110+O120+O130+O140+O60+O150+O160+O170+O180+O190+O200+O210+O220</f>
        <v>187</v>
      </c>
      <c r="P9" s="130">
        <f t="shared" si="2"/>
        <v>0.015061211340206186</v>
      </c>
      <c r="Q9" s="131">
        <f>M9+O9</f>
        <v>369</v>
      </c>
      <c r="R9" s="132">
        <f t="shared" si="3"/>
        <v>0.02971971649484536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1</v>
      </c>
      <c r="I10" s="256" t="str">
        <f>AgeSexBreakdown!B15</f>
        <v>Tongo</v>
      </c>
      <c r="J10" s="120"/>
      <c r="L10" s="137" t="s">
        <v>3</v>
      </c>
      <c r="M10" s="138">
        <f>SUM(M5:M9)</f>
        <v>6857</v>
      </c>
      <c r="N10" s="139">
        <f t="shared" si="1"/>
        <v>0.5522712628865979</v>
      </c>
      <c r="O10" s="138">
        <f>SUM(O5:O9)</f>
        <v>5559</v>
      </c>
      <c r="P10" s="139">
        <f t="shared" si="2"/>
        <v>0.44772873711340205</v>
      </c>
      <c r="Q10" s="138">
        <f>SUM(Q5:Q9)</f>
        <v>12416</v>
      </c>
      <c r="R10" s="139">
        <f t="shared" si="3"/>
        <v>1</v>
      </c>
      <c r="S10" s="135"/>
      <c r="V10" t="str">
        <f t="shared" si="0"/>
        <v>Tongo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0</v>
      </c>
      <c r="I11" s="256" t="str">
        <f>AgeSexBreakdown!B16</f>
        <v>Ad-Damazin TC</v>
      </c>
      <c r="J11" s="120"/>
      <c r="L11" s="335" t="s">
        <v>83</v>
      </c>
      <c r="M11" s="329" t="str">
        <f>CONCATENATE(V5," ",V6," ",V7," ",V8," ",V9," ",V10," ",V11," ",V12," ",V13," ",V14,V15,V16,V17,V18,V19,V20,V21,V22,V23,V24,V25)</f>
        <v>          Tongo                   </v>
      </c>
      <c r="N11" s="329"/>
      <c r="O11" s="329"/>
      <c r="P11" s="329"/>
      <c r="Q11" s="329"/>
      <c r="R11" s="330"/>
      <c r="S11" s="140"/>
      <c r="V11" t="str">
        <f t="shared" si="0"/>
        <v> 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36"/>
      <c r="M12" s="331"/>
      <c r="N12" s="331"/>
      <c r="O12" s="331"/>
      <c r="P12" s="331"/>
      <c r="Q12" s="331"/>
      <c r="R12" s="33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37"/>
      <c r="M13" s="333"/>
      <c r="N13" s="333"/>
      <c r="O13" s="333"/>
      <c r="P13" s="333"/>
      <c r="Q13" s="333"/>
      <c r="R13" s="334"/>
      <c r="S13" s="121"/>
      <c r="V13" t="str">
        <f t="shared" si="0"/>
        <v> </v>
      </c>
      <c r="W13" t="str">
        <f>IF(H11=TRUE,"Sudanese"," ")</f>
        <v> 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>
        <f>IF(H10=TRUE,AgeSexBreakdown!E15)</f>
        <v>1233</v>
      </c>
      <c r="N96" s="147">
        <f aca="true" t="shared" si="24" ref="N96:N101">M96/$Q$101</f>
        <v>0.09930734536082474</v>
      </c>
      <c r="O96" s="146">
        <f>IF($H$10=TRUE,AgeSexBreakdown!D15)</f>
        <v>1124</v>
      </c>
      <c r="P96" s="147">
        <f aca="true" t="shared" si="25" ref="P96:P101">O96/$Q$101</f>
        <v>0.09052835051546392</v>
      </c>
      <c r="Q96" s="146">
        <f>M96+O96</f>
        <v>2357</v>
      </c>
      <c r="R96" s="147">
        <f aca="true" t="shared" si="26" ref="R96:R101">Q96/$Q$101</f>
        <v>0.18983569587628865</v>
      </c>
      <c r="S96" s="152"/>
      <c r="T96" s="152"/>
    </row>
    <row r="97" spans="12:20" ht="15.75" hidden="1">
      <c r="L97" s="134" t="s">
        <v>86</v>
      </c>
      <c r="M97" s="146">
        <f>IF($H$10=TRUE,AgeSexBreakdown!G15)</f>
        <v>1387</v>
      </c>
      <c r="N97" s="147">
        <f t="shared" si="24"/>
        <v>0.11171069587628867</v>
      </c>
      <c r="O97" s="146">
        <f>IF($H$10=TRUE,AgeSexBreakdown!F15)</f>
        <v>1365</v>
      </c>
      <c r="P97" s="147">
        <f t="shared" si="25"/>
        <v>0.10993878865979381</v>
      </c>
      <c r="Q97" s="146">
        <f>M97+O97</f>
        <v>2752</v>
      </c>
      <c r="R97" s="147">
        <f t="shared" si="26"/>
        <v>0.22164948453608246</v>
      </c>
      <c r="S97" s="133"/>
      <c r="T97" s="133"/>
    </row>
    <row r="98" spans="12:20" ht="15.75" hidden="1">
      <c r="L98" s="136" t="s">
        <v>80</v>
      </c>
      <c r="M98" s="146">
        <f>IF($H$10=TRUE,AgeSexBreakdown!I15)</f>
        <v>745</v>
      </c>
      <c r="N98" s="147">
        <f t="shared" si="24"/>
        <v>0.06000322164948454</v>
      </c>
      <c r="O98" s="146">
        <f>IF($H$10=TRUE,AgeSexBreakdown!H15)</f>
        <v>597</v>
      </c>
      <c r="P98" s="147">
        <f t="shared" si="25"/>
        <v>0.048083118556701034</v>
      </c>
      <c r="Q98" s="146">
        <f>M98+O98</f>
        <v>1342</v>
      </c>
      <c r="R98" s="147">
        <f t="shared" si="26"/>
        <v>0.10808634020618557</v>
      </c>
      <c r="S98" s="135"/>
      <c r="T98" s="135"/>
    </row>
    <row r="99" spans="12:20" ht="15.75" hidden="1">
      <c r="L99" s="128" t="s">
        <v>81</v>
      </c>
      <c r="M99" s="146">
        <f>IF($H$10=TRUE,AgeSexBreakdown!K15)</f>
        <v>3310</v>
      </c>
      <c r="N99" s="147">
        <f t="shared" si="24"/>
        <v>0.2665914948453608</v>
      </c>
      <c r="O99" s="146">
        <f>IF($H$10=TRUE,AgeSexBreakdown!J15)</f>
        <v>2286</v>
      </c>
      <c r="P99" s="147">
        <f t="shared" si="25"/>
        <v>0.18411726804123713</v>
      </c>
      <c r="Q99" s="146">
        <f>M99+O99</f>
        <v>5596</v>
      </c>
      <c r="R99" s="147">
        <f t="shared" si="26"/>
        <v>0.45070876288659795</v>
      </c>
      <c r="S99" s="135"/>
      <c r="T99" s="135"/>
    </row>
    <row r="100" spans="12:20" ht="15.75" hidden="1">
      <c r="L100" s="128" t="s">
        <v>82</v>
      </c>
      <c r="M100" s="146">
        <f>IF($H$10=TRUE,AgeSexBreakdown!M15)</f>
        <v>182</v>
      </c>
      <c r="N100" s="147">
        <f t="shared" si="24"/>
        <v>0.014658505154639175</v>
      </c>
      <c r="O100" s="146">
        <f>IF($H$10=TRUE,AgeSexBreakdown!L15)</f>
        <v>187</v>
      </c>
      <c r="P100" s="147">
        <f t="shared" si="25"/>
        <v>0.015061211340206186</v>
      </c>
      <c r="Q100" s="146">
        <f>M100+O100</f>
        <v>369</v>
      </c>
      <c r="R100" s="147">
        <f t="shared" si="26"/>
        <v>0.02971971649484536</v>
      </c>
      <c r="S100" s="135"/>
      <c r="T100" s="135"/>
    </row>
    <row r="101" spans="12:20" ht="15.75" hidden="1">
      <c r="L101" s="128" t="s">
        <v>3</v>
      </c>
      <c r="M101" s="146">
        <f>SUM(M96:M100)</f>
        <v>6857</v>
      </c>
      <c r="N101" s="147">
        <f t="shared" si="24"/>
        <v>0.5522712628865979</v>
      </c>
      <c r="O101" s="146">
        <f>SUM(O96:O100)</f>
        <v>5559</v>
      </c>
      <c r="P101" s="147">
        <f t="shared" si="25"/>
        <v>0.44772873711340205</v>
      </c>
      <c r="Q101" s="146">
        <f>SUM(Q96:Q100)</f>
        <v>12416</v>
      </c>
      <c r="R101" s="147">
        <f t="shared" si="26"/>
        <v>1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 t="b">
        <f>IF(H11=TRUE,AgeSexBreakdown!E16)</f>
        <v>0</v>
      </c>
      <c r="N106" s="147" t="e">
        <f aca="true" t="shared" si="27" ref="N106:N111">M106/$Q$111</f>
        <v>#DIV/0!</v>
      </c>
      <c r="O106" s="146" t="b">
        <f>IF($H$11=TRUE,AgeSexBreakdown!D16)</f>
        <v>0</v>
      </c>
      <c r="P106" s="147" t="e">
        <f aca="true" t="shared" si="28" ref="P106:P111">O106/$Q$111</f>
        <v>#DIV/0!</v>
      </c>
      <c r="Q106" s="146">
        <f>M106+O106</f>
        <v>0</v>
      </c>
      <c r="R106" s="147" t="e">
        <f aca="true" t="shared" si="29" ref="R106:R111">Q106/$Q$111</f>
        <v>#DIV/0!</v>
      </c>
      <c r="S106" s="152"/>
      <c r="T106" s="152"/>
    </row>
    <row r="107" spans="12:20" ht="15.75" hidden="1">
      <c r="L107" s="134" t="s">
        <v>86</v>
      </c>
      <c r="M107" s="146" t="b">
        <f>IF($H$11=TRUE,AgeSexBreakdown!G16)</f>
        <v>0</v>
      </c>
      <c r="N107" s="147" t="e">
        <f t="shared" si="27"/>
        <v>#DIV/0!</v>
      </c>
      <c r="O107" s="146" t="b">
        <f>IF($H$11=TRUE,AgeSexBreakdown!F16)</f>
        <v>0</v>
      </c>
      <c r="P107" s="147" t="e">
        <f t="shared" si="28"/>
        <v>#DIV/0!</v>
      </c>
      <c r="Q107" s="146">
        <f>M107+O107</f>
        <v>0</v>
      </c>
      <c r="R107" s="147" t="e">
        <f t="shared" si="29"/>
        <v>#DIV/0!</v>
      </c>
      <c r="S107" s="133"/>
      <c r="T107" s="133"/>
    </row>
    <row r="108" spans="12:20" ht="19.5" customHeight="1" hidden="1">
      <c r="L108" s="136" t="s">
        <v>80</v>
      </c>
      <c r="M108" s="146" t="b">
        <f>IF($H$11=TRUE,AgeSexBreakdown!I16)</f>
        <v>0</v>
      </c>
      <c r="N108" s="147" t="e">
        <f t="shared" si="27"/>
        <v>#DIV/0!</v>
      </c>
      <c r="O108" s="146" t="b">
        <f>IF($H$11=TRUE,AgeSexBreakdown!H16)</f>
        <v>0</v>
      </c>
      <c r="P108" s="147" t="e">
        <f t="shared" si="28"/>
        <v>#DIV/0!</v>
      </c>
      <c r="Q108" s="146">
        <f>M108+O108</f>
        <v>0</v>
      </c>
      <c r="R108" s="147" t="e">
        <f t="shared" si="29"/>
        <v>#DIV/0!</v>
      </c>
      <c r="S108" s="135"/>
      <c r="T108" s="135"/>
    </row>
    <row r="109" spans="12:20" ht="15.75" hidden="1">
      <c r="L109" s="128" t="s">
        <v>81</v>
      </c>
      <c r="M109" s="146" t="b">
        <f>IF($H$11=TRUE,AgeSexBreakdown!K16)</f>
        <v>0</v>
      </c>
      <c r="N109" s="147" t="e">
        <f t="shared" si="27"/>
        <v>#DIV/0!</v>
      </c>
      <c r="O109" s="146" t="b">
        <f>IF($H$11=TRUE,AgeSexBreakdown!J16)</f>
        <v>0</v>
      </c>
      <c r="P109" s="147" t="e">
        <f t="shared" si="28"/>
        <v>#DIV/0!</v>
      </c>
      <c r="Q109" s="146">
        <f>M109+O109</f>
        <v>0</v>
      </c>
      <c r="R109" s="147" t="e">
        <f t="shared" si="29"/>
        <v>#DIV/0!</v>
      </c>
      <c r="S109" s="135"/>
      <c r="T109" s="135"/>
    </row>
    <row r="110" spans="12:20" ht="15.75" hidden="1">
      <c r="L110" s="128" t="s">
        <v>82</v>
      </c>
      <c r="M110" s="146" t="b">
        <f>IF($H$11=TRUE,AgeSexBreakdown!M16)</f>
        <v>0</v>
      </c>
      <c r="N110" s="147" t="e">
        <f t="shared" si="27"/>
        <v>#DIV/0!</v>
      </c>
      <c r="O110" s="146" t="b">
        <f>IF($H$11=TRUE,AgeSexBreakdown!L16)</f>
        <v>0</v>
      </c>
      <c r="P110" s="147" t="e">
        <f t="shared" si="28"/>
        <v>#DIV/0!</v>
      </c>
      <c r="Q110" s="146">
        <f>M110+O110</f>
        <v>0</v>
      </c>
      <c r="R110" s="147" t="e">
        <f t="shared" si="29"/>
        <v>#DIV/0!</v>
      </c>
      <c r="S110" s="135"/>
      <c r="T110" s="135"/>
    </row>
    <row r="111" spans="12:20" ht="15.75" hidden="1">
      <c r="L111" s="128" t="s">
        <v>3</v>
      </c>
      <c r="M111" s="146">
        <f>SUM(M106:M110)</f>
        <v>0</v>
      </c>
      <c r="N111" s="147" t="e">
        <f t="shared" si="27"/>
        <v>#DIV/0!</v>
      </c>
      <c r="O111" s="146">
        <f>SUM(O106:O110)</f>
        <v>0</v>
      </c>
      <c r="P111" s="147" t="e">
        <f t="shared" si="28"/>
        <v>#DIV/0!</v>
      </c>
      <c r="Q111" s="146">
        <f>SUM(Q106:Q110)</f>
        <v>0</v>
      </c>
      <c r="R111" s="147" t="e">
        <f t="shared" si="29"/>
        <v>#DIV/0!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2012-04-05T10:33:59Z</dcterms:modified>
  <cp:category/>
  <cp:version/>
  <cp:contentType/>
  <cp:contentStatus/>
</cp:coreProperties>
</file>